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fileSharing readOnlyRecommended="1"/>
  <workbookPr defaultThemeVersion="166925"/>
  <mc:AlternateContent xmlns:mc="http://schemas.openxmlformats.org/markup-compatibility/2006">
    <mc:Choice Requires="x15">
      <x15ac:absPath xmlns:x15ac="http://schemas.microsoft.com/office/spreadsheetml/2010/11/ac" url="https://ouhnhsuk.sharepoint.com/sites/CashManagement/Shared Documents/General/PDC Revenue Support Cash Applications/25_26/October Opex Application/Final submission post feedback/"/>
    </mc:Choice>
  </mc:AlternateContent>
  <xr:revisionPtr revIDLastSave="155" documentId="8_{53EBC3FF-AD62-41A1-834F-1205D6C82B29}" xr6:coauthVersionLast="47" xr6:coauthVersionMax="47" xr10:uidLastSave="{9BEA6C4D-0B1C-4046-933A-F243655B1070}"/>
  <workbookProtection workbookAlgorithmName="SHA-512" workbookHashValue="kQMW4KQcX4D+AqqH3owg06WpeiwQTrdGTNesyfYhAEbO1BskNvmKewwpY1D8C2jROJfIuyr29t6x5MXI3a0Wpg==" workbookSaltValue="UQVz00d7fL+wW0ME3BgIDw==" workbookSpinCount="100000" lockStructure="1"/>
  <bookViews>
    <workbookView xWindow="3510" yWindow="3510" windowWidth="38700" windowHeight="15345" xr2:uid="{329571A5-9AF1-4BE1-A818-6A6D89BEB312}"/>
  </bookViews>
  <sheets>
    <sheet name="Declaration" sheetId="5" r:id="rId1"/>
    <sheet name="Daily Forecast" sheetId="1" r:id="rId2"/>
    <sheet name="Summary Sheet" sheetId="2" r:id="rId3"/>
    <sheet name="Minimum cash balance" sheetId="6" state="hidden" r:id="rId4"/>
    <sheet name="List" sheetId="3" state="hidden" r:id="rId5"/>
  </sheets>
  <definedNames>
    <definedName name="CM">#REF!</definedName>
    <definedName name="DateM9">#REF!</definedName>
    <definedName name="sysLongName">#REF!</definedName>
    <definedName name="sysMARSID">#REF!</definedName>
    <definedName name="sysNHSCode">#REF!</definedName>
    <definedName name="sysPeriod">#REF!</definedName>
    <definedName name="sysSector">#REF!</definedName>
    <definedName name="sysStatus">#REF!</definedName>
    <definedName name="sysYear">#REF!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F59" i="1" l="1"/>
  <c r="CU56" i="1"/>
  <c r="AW42" i="1"/>
  <c r="AW43" i="1"/>
  <c r="EN43" i="1"/>
  <c r="EN44" i="1" s="1"/>
  <c r="DH43" i="1"/>
  <c r="DH44" i="1" s="1"/>
  <c r="CE43" i="1"/>
  <c r="CE44" i="1" s="1"/>
  <c r="R44" i="1"/>
  <c r="EA44" i="1"/>
  <c r="CT44" i="1"/>
  <c r="BQ44" i="1"/>
  <c r="AI44" i="1"/>
  <c r="E44" i="1"/>
  <c r="AW44" i="1" l="1"/>
  <c r="DY64" i="1" l="1"/>
  <c r="DY63" i="1"/>
  <c r="G208" i="6"/>
  <c r="C7" i="5"/>
  <c r="F48" i="5" l="1"/>
  <c r="F42" i="5"/>
  <c r="C2" i="1"/>
  <c r="E79" i="1" l="1"/>
  <c r="F79" i="1"/>
  <c r="G79" i="1"/>
  <c r="H79" i="1"/>
  <c r="I79" i="1"/>
  <c r="J79" i="1"/>
  <c r="K79" i="1"/>
  <c r="L79" i="1"/>
  <c r="M79" i="1"/>
  <c r="N79" i="1"/>
  <c r="O79" i="1"/>
  <c r="P79" i="1"/>
  <c r="Q79" i="1"/>
  <c r="R79" i="1"/>
  <c r="S79" i="1"/>
  <c r="T79" i="1"/>
  <c r="U79" i="1"/>
  <c r="V79" i="1"/>
  <c r="W79" i="1"/>
  <c r="X79" i="1"/>
  <c r="Y79" i="1"/>
  <c r="Z79" i="1"/>
  <c r="AA79" i="1"/>
  <c r="AB79" i="1"/>
  <c r="AC79" i="1"/>
  <c r="AD79" i="1"/>
  <c r="AE79" i="1"/>
  <c r="AF79" i="1"/>
  <c r="AG79" i="1"/>
  <c r="AH79" i="1"/>
  <c r="AI79" i="1"/>
  <c r="AJ79" i="1"/>
  <c r="AK79" i="1"/>
  <c r="AL79" i="1"/>
  <c r="AM79" i="1"/>
  <c r="AN79" i="1"/>
  <c r="AO79" i="1"/>
  <c r="AP79" i="1"/>
  <c r="AQ79" i="1"/>
  <c r="AR79" i="1"/>
  <c r="AS79" i="1"/>
  <c r="AT79" i="1"/>
  <c r="AU79" i="1"/>
  <c r="AV79" i="1"/>
  <c r="AW79" i="1"/>
  <c r="AX79" i="1"/>
  <c r="AY79" i="1"/>
  <c r="AZ79" i="1"/>
  <c r="BA79" i="1"/>
  <c r="BB79" i="1"/>
  <c r="BC79" i="1"/>
  <c r="BD79" i="1"/>
  <c r="BE79" i="1"/>
  <c r="BF79" i="1"/>
  <c r="BG79" i="1"/>
  <c r="BH79" i="1"/>
  <c r="BI79" i="1"/>
  <c r="BJ79" i="1"/>
  <c r="BK79" i="1"/>
  <c r="BL79" i="1"/>
  <c r="BM79" i="1"/>
  <c r="BO79" i="1"/>
  <c r="BP79" i="1"/>
  <c r="BQ79" i="1"/>
  <c r="BR79" i="1"/>
  <c r="BS79" i="1"/>
  <c r="BT79" i="1"/>
  <c r="BU79" i="1"/>
  <c r="BV79" i="1"/>
  <c r="BW79" i="1"/>
  <c r="BX79" i="1"/>
  <c r="BY79" i="1"/>
  <c r="BZ79" i="1"/>
  <c r="CA79" i="1"/>
  <c r="CB79" i="1"/>
  <c r="CC79" i="1"/>
  <c r="CD79" i="1"/>
  <c r="CE79" i="1"/>
  <c r="CF79" i="1"/>
  <c r="CG79" i="1"/>
  <c r="CH79" i="1"/>
  <c r="CI79" i="1"/>
  <c r="CJ79" i="1"/>
  <c r="CK79" i="1"/>
  <c r="CL79" i="1"/>
  <c r="CM79" i="1"/>
  <c r="CN79" i="1"/>
  <c r="CO79" i="1"/>
  <c r="CP79" i="1"/>
  <c r="CQ79" i="1"/>
  <c r="CR79" i="1"/>
  <c r="CT79" i="1"/>
  <c r="CU79" i="1"/>
  <c r="CV79" i="1"/>
  <c r="CW79" i="1"/>
  <c r="CX79" i="1"/>
  <c r="CY79" i="1"/>
  <c r="CZ79" i="1"/>
  <c r="DA79" i="1"/>
  <c r="DB79" i="1"/>
  <c r="DC79" i="1"/>
  <c r="DD79" i="1"/>
  <c r="DE79" i="1"/>
  <c r="DF79" i="1"/>
  <c r="DG79" i="1"/>
  <c r="DH79" i="1"/>
  <c r="DI79" i="1"/>
  <c r="DJ79" i="1"/>
  <c r="DK79" i="1"/>
  <c r="DL79" i="1"/>
  <c r="DM79" i="1"/>
  <c r="DN79" i="1"/>
  <c r="DO79" i="1"/>
  <c r="DP79" i="1"/>
  <c r="DQ79" i="1"/>
  <c r="DR79" i="1"/>
  <c r="DS79" i="1"/>
  <c r="DT79" i="1"/>
  <c r="DU79" i="1"/>
  <c r="DV79" i="1"/>
  <c r="DW79" i="1"/>
  <c r="DX79" i="1"/>
  <c r="DY79" i="1"/>
  <c r="DZ79" i="1"/>
  <c r="EA79" i="1"/>
  <c r="EB79" i="1"/>
  <c r="EC79" i="1"/>
  <c r="ED79" i="1"/>
  <c r="EE79" i="1"/>
  <c r="EF79" i="1"/>
  <c r="EG79" i="1"/>
  <c r="EH79" i="1"/>
  <c r="EI79" i="1"/>
  <c r="EJ79" i="1"/>
  <c r="EK79" i="1"/>
  <c r="EL79" i="1"/>
  <c r="EM79" i="1"/>
  <c r="EN79" i="1"/>
  <c r="EO79" i="1"/>
  <c r="EP79" i="1"/>
  <c r="EQ79" i="1"/>
  <c r="ER79" i="1"/>
  <c r="ES79" i="1"/>
  <c r="ET79" i="1"/>
  <c r="EU79" i="1"/>
  <c r="EV79" i="1"/>
  <c r="EW79" i="1"/>
  <c r="EX79" i="1"/>
  <c r="EY79" i="1"/>
  <c r="EZ79" i="1"/>
  <c r="FA79" i="1"/>
  <c r="FB79" i="1"/>
  <c r="FC79" i="1"/>
  <c r="FD79" i="1"/>
  <c r="FE79" i="1"/>
  <c r="D79" i="1"/>
  <c r="DY59" i="1"/>
  <c r="DY58" i="1"/>
  <c r="DY57" i="1"/>
  <c r="DY56" i="1"/>
  <c r="DY55" i="1"/>
  <c r="DY54" i="1"/>
  <c r="DY53" i="1"/>
  <c r="DY52" i="1"/>
  <c r="DY43" i="1"/>
  <c r="DY44" i="1"/>
  <c r="DY45" i="1"/>
  <c r="DY46" i="1"/>
  <c r="DY47" i="1"/>
  <c r="DY48" i="1"/>
  <c r="DY49" i="1"/>
  <c r="DY42" i="1"/>
  <c r="C208" i="6" l="1"/>
  <c r="CS64" i="1" l="1"/>
  <c r="CS79" i="1" s="1"/>
  <c r="CS63" i="1"/>
  <c r="CS59" i="1" l="1"/>
  <c r="F29" i="2" s="1"/>
  <c r="CS58" i="1"/>
  <c r="CS57" i="1"/>
  <c r="CS56" i="1"/>
  <c r="CS55" i="1"/>
  <c r="CS54" i="1"/>
  <c r="CS53" i="1"/>
  <c r="CS52" i="1"/>
  <c r="F24" i="2" s="1"/>
  <c r="CS43" i="1"/>
  <c r="F10" i="2" s="1"/>
  <c r="CS44" i="1"/>
  <c r="F11" i="2" s="1"/>
  <c r="CS45" i="1"/>
  <c r="F12" i="2" s="1"/>
  <c r="CS46" i="1"/>
  <c r="CS47" i="1"/>
  <c r="F14" i="2" s="1"/>
  <c r="CS48" i="1"/>
  <c r="CS49" i="1"/>
  <c r="CS42" i="1"/>
  <c r="F9" i="2" s="1"/>
  <c r="F25" i="2"/>
  <c r="F43" i="2"/>
  <c r="F37" i="2"/>
  <c r="F28" i="2"/>
  <c r="F27" i="2"/>
  <c r="F26" i="2"/>
  <c r="F13" i="2"/>
  <c r="DY23" i="1"/>
  <c r="DY22" i="1"/>
  <c r="DY21" i="1"/>
  <c r="DY20" i="1"/>
  <c r="DY15" i="1"/>
  <c r="DY16" i="1"/>
  <c r="DY17" i="1"/>
  <c r="DY14" i="1"/>
  <c r="CS23" i="1"/>
  <c r="CS22" i="1"/>
  <c r="F44" i="2" s="1"/>
  <c r="CS21" i="1"/>
  <c r="CS20" i="1"/>
  <c r="F32" i="2" s="1"/>
  <c r="CS15" i="1"/>
  <c r="CS16" i="1"/>
  <c r="CS17" i="1"/>
  <c r="CS14" i="1"/>
  <c r="F42" i="2" l="1"/>
  <c r="F45" i="2"/>
  <c r="F17" i="2"/>
  <c r="FE43" i="1"/>
  <c r="H10" i="2" s="1"/>
  <c r="FE44" i="1"/>
  <c r="H11" i="2" s="1"/>
  <c r="G10" i="2"/>
  <c r="G11" i="2"/>
  <c r="BN43" i="1"/>
  <c r="E10" i="2" s="1"/>
  <c r="BN44" i="1"/>
  <c r="E11" i="2" s="1"/>
  <c r="AH43" i="1"/>
  <c r="D10" i="2" s="1"/>
  <c r="AH44" i="1"/>
  <c r="D11" i="2" s="1"/>
  <c r="C65" i="1" l="1"/>
  <c r="D40" i="1" s="1"/>
  <c r="C33" i="1" l="1"/>
  <c r="D72" i="1"/>
  <c r="D9" i="1"/>
  <c r="BM18" i="1" l="1"/>
  <c r="AH20" i="1"/>
  <c r="BK60" i="1" l="1"/>
  <c r="BK50" i="1"/>
  <c r="BK24" i="1"/>
  <c r="BK18" i="1"/>
  <c r="FE63" i="1"/>
  <c r="AH64" i="1"/>
  <c r="AH63" i="1"/>
  <c r="AH42" i="1"/>
  <c r="FE64" i="1"/>
  <c r="FB60" i="1"/>
  <c r="FB50" i="1"/>
  <c r="FA24" i="1"/>
  <c r="FB24" i="1"/>
  <c r="FC24" i="1"/>
  <c r="FD24" i="1"/>
  <c r="FA18" i="1"/>
  <c r="FB18" i="1"/>
  <c r="FC18" i="1"/>
  <c r="FD18" i="1"/>
  <c r="CO60" i="1"/>
  <c r="CP60" i="1"/>
  <c r="CQ60" i="1"/>
  <c r="CR60" i="1"/>
  <c r="CS60" i="1"/>
  <c r="CO50" i="1"/>
  <c r="CP50" i="1"/>
  <c r="CQ50" i="1"/>
  <c r="CR50" i="1"/>
  <c r="CS50" i="1"/>
  <c r="CO24" i="1"/>
  <c r="CP24" i="1"/>
  <c r="CQ24" i="1"/>
  <c r="CR24" i="1"/>
  <c r="CS24" i="1"/>
  <c r="CO18" i="1"/>
  <c r="CP18" i="1"/>
  <c r="CQ18" i="1"/>
  <c r="CR18" i="1"/>
  <c r="CS18" i="1"/>
  <c r="BK61" i="1" l="1"/>
  <c r="BK76" i="1"/>
  <c r="FC25" i="1"/>
  <c r="BK25" i="1"/>
  <c r="FB61" i="1"/>
  <c r="D37" i="2"/>
  <c r="CQ75" i="1"/>
  <c r="FA25" i="1"/>
  <c r="CR25" i="1"/>
  <c r="BK75" i="1"/>
  <c r="CO76" i="1"/>
  <c r="FB76" i="1"/>
  <c r="FB25" i="1"/>
  <c r="FB77" i="1" s="1"/>
  <c r="CP75" i="1"/>
  <c r="CR61" i="1"/>
  <c r="CO75" i="1"/>
  <c r="CQ61" i="1"/>
  <c r="CP61" i="1"/>
  <c r="CO61" i="1"/>
  <c r="CQ76" i="1"/>
  <c r="FD25" i="1"/>
  <c r="CP76" i="1"/>
  <c r="FB75" i="1"/>
  <c r="CS61" i="1"/>
  <c r="CQ25" i="1"/>
  <c r="CP25" i="1"/>
  <c r="CO25" i="1"/>
  <c r="BN64" i="1"/>
  <c r="BN63" i="1"/>
  <c r="BN52" i="1"/>
  <c r="BN42" i="1"/>
  <c r="BN20" i="1"/>
  <c r="BN14" i="1"/>
  <c r="AH52" i="1"/>
  <c r="AH40" i="1"/>
  <c r="AH14" i="1"/>
  <c r="FE52" i="1"/>
  <c r="FE49" i="1"/>
  <c r="FE48" i="1"/>
  <c r="FE47" i="1"/>
  <c r="FE46" i="1"/>
  <c r="H13" i="2" s="1"/>
  <c r="FE45" i="1"/>
  <c r="H12" i="2" s="1"/>
  <c r="FE42" i="1"/>
  <c r="FE23" i="1"/>
  <c r="FE22" i="1"/>
  <c r="FE21" i="1"/>
  <c r="FE20" i="1"/>
  <c r="H32" i="2" s="1"/>
  <c r="H33" i="2" s="1"/>
  <c r="FE14" i="1"/>
  <c r="FD60" i="1"/>
  <c r="FD50" i="1"/>
  <c r="DX60" i="1"/>
  <c r="DX50" i="1"/>
  <c r="DX24" i="1"/>
  <c r="DX18" i="1"/>
  <c r="CS76" i="1"/>
  <c r="BM60" i="1"/>
  <c r="BM50" i="1"/>
  <c r="BM24" i="1"/>
  <c r="AG60" i="1"/>
  <c r="AG50" i="1"/>
  <c r="AG24" i="1"/>
  <c r="AF60" i="1"/>
  <c r="AF50" i="1"/>
  <c r="AF24" i="1"/>
  <c r="AF76" i="1" s="1"/>
  <c r="AF18" i="1"/>
  <c r="AG18" i="1"/>
  <c r="BK77" i="1" l="1"/>
  <c r="CO77" i="1"/>
  <c r="BN79" i="1"/>
  <c r="CP77" i="1"/>
  <c r="CQ77" i="1"/>
  <c r="BM25" i="1"/>
  <c r="FE24" i="1"/>
  <c r="BM61" i="1"/>
  <c r="FD76" i="1"/>
  <c r="FD61" i="1"/>
  <c r="DX25" i="1"/>
  <c r="DX76" i="1"/>
  <c r="DX61" i="1"/>
  <c r="FE50" i="1"/>
  <c r="AG61" i="1"/>
  <c r="DX75" i="1"/>
  <c r="FD75" i="1"/>
  <c r="AF61" i="1"/>
  <c r="AF25" i="1"/>
  <c r="AG25" i="1"/>
  <c r="AF75" i="1"/>
  <c r="AG75" i="1"/>
  <c r="AG76" i="1"/>
  <c r="AF77" i="1" l="1"/>
  <c r="FD77" i="1"/>
  <c r="DX77" i="1"/>
  <c r="AG77" i="1"/>
  <c r="DW60" i="1"/>
  <c r="DW50" i="1"/>
  <c r="DW24" i="1"/>
  <c r="DW18" i="1"/>
  <c r="BJ50" i="1"/>
  <c r="BL50" i="1"/>
  <c r="BI60" i="1"/>
  <c r="BJ60" i="1"/>
  <c r="BL60" i="1"/>
  <c r="BJ24" i="1"/>
  <c r="BL24" i="1"/>
  <c r="BJ18" i="1"/>
  <c r="BL18" i="1"/>
  <c r="AE60" i="1"/>
  <c r="AE50" i="1"/>
  <c r="AD24" i="1"/>
  <c r="AE24" i="1"/>
  <c r="AC18" i="1"/>
  <c r="AD18" i="1"/>
  <c r="AE18" i="1"/>
  <c r="BL76" i="1" l="1"/>
  <c r="DW61" i="1"/>
  <c r="DW75" i="1"/>
  <c r="BL61" i="1"/>
  <c r="DW76" i="1"/>
  <c r="DW25" i="1"/>
  <c r="DW77" i="1" s="1"/>
  <c r="BJ76" i="1"/>
  <c r="BL25" i="1"/>
  <c r="BJ75" i="1"/>
  <c r="AE25" i="1"/>
  <c r="BJ61" i="1"/>
  <c r="BJ25" i="1"/>
  <c r="AE61" i="1"/>
  <c r="AD25" i="1"/>
  <c r="AE76" i="1"/>
  <c r="AE75" i="1"/>
  <c r="BL75" i="1"/>
  <c r="BJ77" i="1" l="1"/>
  <c r="BL77" i="1"/>
  <c r="AE77" i="1"/>
  <c r="BN23" i="1"/>
  <c r="AH15" i="1"/>
  <c r="BN22" i="1"/>
  <c r="BN21" i="1"/>
  <c r="E32" i="2" s="1"/>
  <c r="E33" i="2" s="1"/>
  <c r="BN17" i="1"/>
  <c r="BN16" i="1"/>
  <c r="BN15" i="1"/>
  <c r="BN18" i="1" l="1"/>
  <c r="BN24" i="1"/>
  <c r="BM76" i="1"/>
  <c r="AJ50" i="1"/>
  <c r="AK50" i="1"/>
  <c r="AL50" i="1"/>
  <c r="AJ60" i="1"/>
  <c r="AK60" i="1"/>
  <c r="AL60" i="1"/>
  <c r="AJ18" i="1"/>
  <c r="AK18" i="1"/>
  <c r="AL18" i="1"/>
  <c r="AM18" i="1"/>
  <c r="AN18" i="1"/>
  <c r="AO18" i="1"/>
  <c r="AJ24" i="1"/>
  <c r="AK24" i="1"/>
  <c r="AL24" i="1"/>
  <c r="AM24" i="1"/>
  <c r="AN24" i="1"/>
  <c r="AO24" i="1"/>
  <c r="BN25" i="1" l="1"/>
  <c r="AM25" i="1"/>
  <c r="AL25" i="1"/>
  <c r="AK25" i="1"/>
  <c r="AJ25" i="1"/>
  <c r="AO25" i="1"/>
  <c r="AJ76" i="1"/>
  <c r="AN25" i="1"/>
  <c r="AL76" i="1"/>
  <c r="AJ61" i="1"/>
  <c r="AK76" i="1"/>
  <c r="AL61" i="1"/>
  <c r="AK61" i="1"/>
  <c r="AL75" i="1"/>
  <c r="AJ75" i="1"/>
  <c r="AK75" i="1"/>
  <c r="G21" i="5"/>
  <c r="AL77" i="1" l="1"/>
  <c r="AK77" i="1"/>
  <c r="AJ77" i="1"/>
  <c r="G53" i="5"/>
  <c r="G51" i="5"/>
  <c r="G46" i="5"/>
  <c r="G35" i="5"/>
  <c r="G32" i="5"/>
  <c r="G30" i="5"/>
  <c r="G28" i="5"/>
  <c r="G26" i="5"/>
  <c r="G24" i="5"/>
  <c r="G18" i="5"/>
  <c r="G15" i="5"/>
  <c r="G12" i="5"/>
  <c r="G48" i="5"/>
  <c r="C3" i="1"/>
  <c r="F38" i="5" l="1"/>
  <c r="D3" i="2"/>
  <c r="D38" i="1"/>
  <c r="D37" i="1" s="1"/>
  <c r="FE54" i="1"/>
  <c r="BN54" i="1"/>
  <c r="AH54" i="1"/>
  <c r="G29" i="2"/>
  <c r="G13" i="2"/>
  <c r="G12" i="2"/>
  <c r="G32" i="2"/>
  <c r="G33" i="2" s="1"/>
  <c r="DY24" i="1" l="1"/>
  <c r="DY50" i="1"/>
  <c r="DY60" i="1"/>
  <c r="DY18" i="1"/>
  <c r="BN46" i="1"/>
  <c r="E13" i="2" s="1"/>
  <c r="FC60" i="1"/>
  <c r="FC50" i="1"/>
  <c r="DY76" i="1" l="1"/>
  <c r="DY75" i="1"/>
  <c r="DY61" i="1"/>
  <c r="DY25" i="1"/>
  <c r="FC75" i="1"/>
  <c r="FC76" i="1"/>
  <c r="FC61" i="1"/>
  <c r="CR76" i="1"/>
  <c r="CR75" i="1"/>
  <c r="C30" i="1"/>
  <c r="AH30" i="1" s="1"/>
  <c r="BN30" i="1" s="1"/>
  <c r="CS30" i="1" s="1"/>
  <c r="DY30" i="1" s="1"/>
  <c r="FE30" i="1" s="1"/>
  <c r="AH16" i="1"/>
  <c r="AH17" i="1"/>
  <c r="AH21" i="1"/>
  <c r="AH31" i="1" s="1"/>
  <c r="BN31" i="1" s="1"/>
  <c r="CS31" i="1" s="1"/>
  <c r="DY31" i="1" s="1"/>
  <c r="AH22" i="1"/>
  <c r="AH23" i="1"/>
  <c r="AH45" i="1"/>
  <c r="D12" i="2" s="1"/>
  <c r="AH46" i="1"/>
  <c r="D13" i="2" s="1"/>
  <c r="AH47" i="1"/>
  <c r="AH48" i="1"/>
  <c r="AH49" i="1"/>
  <c r="AH53" i="1"/>
  <c r="D24" i="2" s="1"/>
  <c r="AH55" i="1"/>
  <c r="D25" i="2" s="1"/>
  <c r="AH56" i="1"/>
  <c r="D26" i="2" s="1"/>
  <c r="AH57" i="1"/>
  <c r="D27" i="2" s="1"/>
  <c r="AH58" i="1"/>
  <c r="D28" i="2" s="1"/>
  <c r="AH59" i="1"/>
  <c r="D29" i="2" s="1"/>
  <c r="C31" i="1"/>
  <c r="D31" i="1" s="1"/>
  <c r="E31" i="1" s="1"/>
  <c r="F31" i="1" s="1"/>
  <c r="G31" i="1" s="1"/>
  <c r="H31" i="1" s="1"/>
  <c r="I31" i="1" s="1"/>
  <c r="J31" i="1" s="1"/>
  <c r="K31" i="1" s="1"/>
  <c r="L31" i="1" s="1"/>
  <c r="C45" i="2"/>
  <c r="C44" i="2"/>
  <c r="C43" i="2"/>
  <c r="C42" i="2"/>
  <c r="FE16" i="1"/>
  <c r="D14" i="2" l="1"/>
  <c r="D32" i="2"/>
  <c r="D33" i="2" s="1"/>
  <c r="D17" i="2"/>
  <c r="DY77" i="1"/>
  <c r="AH50" i="1"/>
  <c r="CR77" i="1"/>
  <c r="AH18" i="1"/>
  <c r="AH60" i="1"/>
  <c r="AH24" i="1"/>
  <c r="FC77" i="1"/>
  <c r="D30" i="1"/>
  <c r="E30" i="1" s="1"/>
  <c r="F30" i="1" s="1"/>
  <c r="G30" i="1" s="1"/>
  <c r="H30" i="1" s="1"/>
  <c r="I30" i="1" s="1"/>
  <c r="J30" i="1" s="1"/>
  <c r="K30" i="1" s="1"/>
  <c r="L30" i="1" s="1"/>
  <c r="M30" i="1" s="1"/>
  <c r="N30" i="1" s="1"/>
  <c r="O30" i="1" s="1"/>
  <c r="P30" i="1" s="1"/>
  <c r="Q30" i="1" s="1"/>
  <c r="R30" i="1" s="1"/>
  <c r="S30" i="1" s="1"/>
  <c r="T30" i="1" s="1"/>
  <c r="U30" i="1" s="1"/>
  <c r="V30" i="1" s="1"/>
  <c r="W30" i="1" s="1"/>
  <c r="X30" i="1" s="1"/>
  <c r="Y30" i="1" s="1"/>
  <c r="Z30" i="1" s="1"/>
  <c r="AA30" i="1" s="1"/>
  <c r="AB30" i="1" s="1"/>
  <c r="AC30" i="1" s="1"/>
  <c r="AD30" i="1" s="1"/>
  <c r="AE30" i="1" s="1"/>
  <c r="AF30" i="1" s="1"/>
  <c r="AG30" i="1" s="1"/>
  <c r="AI30" i="1" s="1"/>
  <c r="M31" i="1"/>
  <c r="N31" i="1" s="1"/>
  <c r="O31" i="1" s="1"/>
  <c r="P31" i="1" s="1"/>
  <c r="Q31" i="1" s="1"/>
  <c r="R31" i="1" s="1"/>
  <c r="S31" i="1" s="1"/>
  <c r="T31" i="1" s="1"/>
  <c r="U31" i="1" s="1"/>
  <c r="V31" i="1" s="1"/>
  <c r="W31" i="1" s="1"/>
  <c r="X31" i="1" s="1"/>
  <c r="Y31" i="1" s="1"/>
  <c r="Z31" i="1" s="1"/>
  <c r="AA31" i="1" s="1"/>
  <c r="AB31" i="1" s="1"/>
  <c r="AC31" i="1" s="1"/>
  <c r="H44" i="2"/>
  <c r="C46" i="2"/>
  <c r="D44" i="2"/>
  <c r="G44" i="2"/>
  <c r="E44" i="2"/>
  <c r="AD31" i="1" l="1"/>
  <c r="AE31" i="1" s="1"/>
  <c r="AF31" i="1" s="1"/>
  <c r="AG31" i="1" s="1"/>
  <c r="AI31" i="1" s="1"/>
  <c r="AH76" i="1"/>
  <c r="AH75" i="1"/>
  <c r="AH25" i="1"/>
  <c r="AH61" i="1"/>
  <c r="AH62" i="1" s="1"/>
  <c r="AH65" i="1" s="1"/>
  <c r="I44" i="2"/>
  <c r="C18" i="1"/>
  <c r="C24" i="1"/>
  <c r="AH68" i="1" l="1"/>
  <c r="AH67" i="1"/>
  <c r="AH77" i="1"/>
  <c r="BN40" i="1"/>
  <c r="AJ31" i="1"/>
  <c r="AK31" i="1" s="1"/>
  <c r="AJ30" i="1"/>
  <c r="AK30" i="1" s="1"/>
  <c r="AL30" i="1" s="1"/>
  <c r="AM30" i="1" s="1"/>
  <c r="AN30" i="1" s="1"/>
  <c r="AO30" i="1" s="1"/>
  <c r="AP30" i="1" s="1"/>
  <c r="AQ30" i="1" s="1"/>
  <c r="AR30" i="1" s="1"/>
  <c r="AS30" i="1" s="1"/>
  <c r="AT30" i="1" s="1"/>
  <c r="AU30" i="1" s="1"/>
  <c r="AV30" i="1" s="1"/>
  <c r="AW30" i="1" s="1"/>
  <c r="AX30" i="1" s="1"/>
  <c r="AY30" i="1" s="1"/>
  <c r="AZ30" i="1" s="1"/>
  <c r="BA30" i="1" s="1"/>
  <c r="BB30" i="1" s="1"/>
  <c r="BC30" i="1" s="1"/>
  <c r="BD30" i="1" s="1"/>
  <c r="BE30" i="1" s="1"/>
  <c r="BF30" i="1" s="1"/>
  <c r="BG30" i="1" s="1"/>
  <c r="BH30" i="1" s="1"/>
  <c r="BI30" i="1" s="1"/>
  <c r="BJ30" i="1" s="1"/>
  <c r="C25" i="1"/>
  <c r="C26" i="1" s="1"/>
  <c r="D12" i="1" s="1"/>
  <c r="BK30" i="1" l="1"/>
  <c r="BL30" i="1" s="1"/>
  <c r="BM30" i="1" s="1"/>
  <c r="BO30" i="1" s="1"/>
  <c r="AH12" i="1"/>
  <c r="AH26" i="1" s="1"/>
  <c r="D74" i="1"/>
  <c r="AH74" i="1"/>
  <c r="AL31" i="1"/>
  <c r="EZ24" i="1"/>
  <c r="EY24" i="1"/>
  <c r="EX24" i="1"/>
  <c r="EW24" i="1"/>
  <c r="EV24" i="1"/>
  <c r="EU24" i="1"/>
  <c r="ET24" i="1"/>
  <c r="ES24" i="1"/>
  <c r="ER24" i="1"/>
  <c r="EQ24" i="1"/>
  <c r="EP24" i="1"/>
  <c r="EO24" i="1"/>
  <c r="EN24" i="1"/>
  <c r="EM24" i="1"/>
  <c r="EL24" i="1"/>
  <c r="EK24" i="1"/>
  <c r="EJ24" i="1"/>
  <c r="EI24" i="1"/>
  <c r="EH24" i="1"/>
  <c r="EG24" i="1"/>
  <c r="EF24" i="1"/>
  <c r="EE24" i="1"/>
  <c r="ED24" i="1"/>
  <c r="EC24" i="1"/>
  <c r="EB24" i="1"/>
  <c r="EA24" i="1"/>
  <c r="DZ24" i="1"/>
  <c r="DV24" i="1"/>
  <c r="DU24" i="1"/>
  <c r="DT24" i="1"/>
  <c r="DS24" i="1"/>
  <c r="DR24" i="1"/>
  <c r="DQ24" i="1"/>
  <c r="DP24" i="1"/>
  <c r="DO24" i="1"/>
  <c r="DN24" i="1"/>
  <c r="DM24" i="1"/>
  <c r="DL24" i="1"/>
  <c r="DK24" i="1"/>
  <c r="DJ24" i="1"/>
  <c r="DI24" i="1"/>
  <c r="DH24" i="1"/>
  <c r="DG24" i="1"/>
  <c r="DF24" i="1"/>
  <c r="DE24" i="1"/>
  <c r="DD24" i="1"/>
  <c r="DC24" i="1"/>
  <c r="DB24" i="1"/>
  <c r="DA24" i="1"/>
  <c r="CZ24" i="1"/>
  <c r="CY24" i="1"/>
  <c r="CX24" i="1"/>
  <c r="CW24" i="1"/>
  <c r="CV24" i="1"/>
  <c r="CU24" i="1"/>
  <c r="CN24" i="1"/>
  <c r="CM24" i="1"/>
  <c r="CL24" i="1"/>
  <c r="CK24" i="1"/>
  <c r="CJ24" i="1"/>
  <c r="CI24" i="1"/>
  <c r="CH24" i="1"/>
  <c r="CG24" i="1"/>
  <c r="CF24" i="1"/>
  <c r="CE24" i="1"/>
  <c r="CD24" i="1"/>
  <c r="CC24" i="1"/>
  <c r="CB24" i="1"/>
  <c r="CA24" i="1"/>
  <c r="BZ24" i="1"/>
  <c r="BY24" i="1"/>
  <c r="BX24" i="1"/>
  <c r="BW24" i="1"/>
  <c r="BV24" i="1"/>
  <c r="BU24" i="1"/>
  <c r="BT24" i="1"/>
  <c r="BS24" i="1"/>
  <c r="BR24" i="1"/>
  <c r="BQ24" i="1"/>
  <c r="BP24" i="1"/>
  <c r="BO24" i="1"/>
  <c r="BI24" i="1"/>
  <c r="BH24" i="1"/>
  <c r="BG24" i="1"/>
  <c r="BF24" i="1"/>
  <c r="BE24" i="1"/>
  <c r="BD24" i="1"/>
  <c r="BC24" i="1"/>
  <c r="BB24" i="1"/>
  <c r="BA24" i="1"/>
  <c r="AZ24" i="1"/>
  <c r="AY24" i="1"/>
  <c r="AX24" i="1"/>
  <c r="AW24" i="1"/>
  <c r="AV24" i="1"/>
  <c r="AU24" i="1"/>
  <c r="AT24" i="1"/>
  <c r="AS24" i="1"/>
  <c r="AR24" i="1"/>
  <c r="AQ24" i="1"/>
  <c r="AP24" i="1"/>
  <c r="AI24" i="1"/>
  <c r="AC24" i="1"/>
  <c r="AB24" i="1"/>
  <c r="AA24" i="1"/>
  <c r="Z24" i="1"/>
  <c r="Y24" i="1"/>
  <c r="X24" i="1"/>
  <c r="W24" i="1"/>
  <c r="V24" i="1"/>
  <c r="U24" i="1"/>
  <c r="T24" i="1"/>
  <c r="S24" i="1"/>
  <c r="R24" i="1"/>
  <c r="Q24" i="1"/>
  <c r="P24" i="1"/>
  <c r="O24" i="1"/>
  <c r="N24" i="1"/>
  <c r="M24" i="1"/>
  <c r="L24" i="1"/>
  <c r="K24" i="1"/>
  <c r="J24" i="1"/>
  <c r="I24" i="1"/>
  <c r="H24" i="1"/>
  <c r="G24" i="1"/>
  <c r="F24" i="1"/>
  <c r="E24" i="1"/>
  <c r="D24" i="1"/>
  <c r="FE15" i="1"/>
  <c r="G43" i="2"/>
  <c r="E43" i="2"/>
  <c r="D43" i="2"/>
  <c r="D18" i="1"/>
  <c r="FE31" i="1" l="1"/>
  <c r="BN12" i="1"/>
  <c r="AH28" i="1"/>
  <c r="AH78" i="1"/>
  <c r="AH80" i="1"/>
  <c r="D25" i="1"/>
  <c r="H43" i="2"/>
  <c r="AM31" i="1"/>
  <c r="E72" i="1"/>
  <c r="F72" i="1" s="1"/>
  <c r="G72" i="1" s="1"/>
  <c r="H72" i="1" s="1"/>
  <c r="I72" i="1" s="1"/>
  <c r="J72" i="1" s="1"/>
  <c r="K72" i="1" s="1"/>
  <c r="L72" i="1" s="1"/>
  <c r="M72" i="1" s="1"/>
  <c r="N72" i="1" s="1"/>
  <c r="O72" i="1" s="1"/>
  <c r="P72" i="1" s="1"/>
  <c r="Q72" i="1" s="1"/>
  <c r="R72" i="1" s="1"/>
  <c r="S72" i="1" s="1"/>
  <c r="T72" i="1" s="1"/>
  <c r="U72" i="1" s="1"/>
  <c r="V72" i="1" s="1"/>
  <c r="W72" i="1" s="1"/>
  <c r="X72" i="1" s="1"/>
  <c r="Y72" i="1" s="1"/>
  <c r="Z72" i="1" s="1"/>
  <c r="AA72" i="1" s="1"/>
  <c r="AB72" i="1" s="1"/>
  <c r="AC72" i="1" s="1"/>
  <c r="AD72" i="1" s="1"/>
  <c r="AE72" i="1" s="1"/>
  <c r="AF72" i="1" s="1"/>
  <c r="AG72" i="1" s="1"/>
  <c r="D6" i="2"/>
  <c r="CT24" i="1"/>
  <c r="D45" i="2"/>
  <c r="FE17" i="1"/>
  <c r="FE18" i="1" s="1"/>
  <c r="EZ18" i="1"/>
  <c r="EY18" i="1"/>
  <c r="EX18" i="1"/>
  <c r="EW18" i="1"/>
  <c r="EV18" i="1"/>
  <c r="EU18" i="1"/>
  <c r="ET18" i="1"/>
  <c r="ES18" i="1"/>
  <c r="ER18" i="1"/>
  <c r="EQ18" i="1"/>
  <c r="EP18" i="1"/>
  <c r="EO18" i="1"/>
  <c r="EN18" i="1"/>
  <c r="EM18" i="1"/>
  <c r="EL18" i="1"/>
  <c r="EK18" i="1"/>
  <c r="EJ18" i="1"/>
  <c r="EI18" i="1"/>
  <c r="EH18" i="1"/>
  <c r="EG18" i="1"/>
  <c r="EF18" i="1"/>
  <c r="EE18" i="1"/>
  <c r="ED18" i="1"/>
  <c r="EC18" i="1"/>
  <c r="EB18" i="1"/>
  <c r="EA18" i="1"/>
  <c r="DZ18" i="1"/>
  <c r="DV18" i="1"/>
  <c r="DU18" i="1"/>
  <c r="DT18" i="1"/>
  <c r="DS18" i="1"/>
  <c r="DR18" i="1"/>
  <c r="DQ18" i="1"/>
  <c r="DP18" i="1"/>
  <c r="DO18" i="1"/>
  <c r="DN18" i="1"/>
  <c r="DM18" i="1"/>
  <c r="DL18" i="1"/>
  <c r="DK18" i="1"/>
  <c r="DJ18" i="1"/>
  <c r="DI18" i="1"/>
  <c r="DH18" i="1"/>
  <c r="DG18" i="1"/>
  <c r="DF18" i="1"/>
  <c r="DE18" i="1"/>
  <c r="DD18" i="1"/>
  <c r="DC18" i="1"/>
  <c r="DB18" i="1"/>
  <c r="DA18" i="1"/>
  <c r="CZ18" i="1"/>
  <c r="CY18" i="1"/>
  <c r="CX18" i="1"/>
  <c r="CW18" i="1"/>
  <c r="CV18" i="1"/>
  <c r="CT18" i="1"/>
  <c r="CU18" i="1"/>
  <c r="CN18" i="1"/>
  <c r="CM18" i="1"/>
  <c r="CL18" i="1"/>
  <c r="CK18" i="1"/>
  <c r="CJ18" i="1"/>
  <c r="CI18" i="1"/>
  <c r="CH18" i="1"/>
  <c r="CG18" i="1"/>
  <c r="CF18" i="1"/>
  <c r="CE18" i="1"/>
  <c r="CD18" i="1"/>
  <c r="CC18" i="1"/>
  <c r="CB18" i="1"/>
  <c r="CA18" i="1"/>
  <c r="BZ18" i="1"/>
  <c r="BY18" i="1"/>
  <c r="BX18" i="1"/>
  <c r="BW18" i="1"/>
  <c r="BV18" i="1"/>
  <c r="BU18" i="1"/>
  <c r="BT18" i="1"/>
  <c r="BS18" i="1"/>
  <c r="BR18" i="1"/>
  <c r="BQ18" i="1"/>
  <c r="BP18" i="1"/>
  <c r="BO18" i="1"/>
  <c r="BI18" i="1"/>
  <c r="BH18" i="1"/>
  <c r="BG18" i="1"/>
  <c r="BF18" i="1"/>
  <c r="BE18" i="1"/>
  <c r="BD18" i="1"/>
  <c r="BC18" i="1"/>
  <c r="BB18" i="1"/>
  <c r="BA18" i="1"/>
  <c r="AZ18" i="1"/>
  <c r="AY18" i="1"/>
  <c r="AX18" i="1"/>
  <c r="AW18" i="1"/>
  <c r="AV18" i="1"/>
  <c r="AU18" i="1"/>
  <c r="AT18" i="1"/>
  <c r="AS18" i="1"/>
  <c r="AR18" i="1"/>
  <c r="AQ18" i="1"/>
  <c r="AP18" i="1"/>
  <c r="AI18" i="1"/>
  <c r="AB18" i="1"/>
  <c r="AA18" i="1"/>
  <c r="Z18" i="1"/>
  <c r="Y18" i="1"/>
  <c r="X18" i="1"/>
  <c r="W18" i="1"/>
  <c r="V18" i="1"/>
  <c r="U18" i="1"/>
  <c r="T18" i="1"/>
  <c r="S18" i="1"/>
  <c r="R18" i="1"/>
  <c r="Q18" i="1"/>
  <c r="P18" i="1"/>
  <c r="O18" i="1"/>
  <c r="N18" i="1"/>
  <c r="M18" i="1"/>
  <c r="L18" i="1"/>
  <c r="K18" i="1"/>
  <c r="J18" i="1"/>
  <c r="I18" i="1"/>
  <c r="H18" i="1"/>
  <c r="G18" i="1"/>
  <c r="F18" i="1"/>
  <c r="E18" i="1"/>
  <c r="D42" i="2"/>
  <c r="E10" i="1"/>
  <c r="E9" i="1" s="1"/>
  <c r="G25" i="2"/>
  <c r="F33" i="2" l="1"/>
  <c r="FE25" i="1"/>
  <c r="FE75" i="1"/>
  <c r="CT60" i="1"/>
  <c r="CT76" i="1" s="1"/>
  <c r="CT25" i="1"/>
  <c r="BP30" i="1"/>
  <c r="BQ30" i="1" s="1"/>
  <c r="BR30" i="1" s="1"/>
  <c r="BS30" i="1" s="1"/>
  <c r="BT30" i="1" s="1"/>
  <c r="BU30" i="1" s="1"/>
  <c r="BV30" i="1" s="1"/>
  <c r="BW30" i="1" s="1"/>
  <c r="BX30" i="1" s="1"/>
  <c r="BY30" i="1" s="1"/>
  <c r="BZ30" i="1" s="1"/>
  <c r="CA30" i="1" s="1"/>
  <c r="CB30" i="1" s="1"/>
  <c r="CC30" i="1" s="1"/>
  <c r="CD30" i="1" s="1"/>
  <c r="CE30" i="1" s="1"/>
  <c r="CF30" i="1" s="1"/>
  <c r="CG30" i="1" s="1"/>
  <c r="CH30" i="1" s="1"/>
  <c r="CI30" i="1" s="1"/>
  <c r="CJ30" i="1" s="1"/>
  <c r="CK30" i="1" s="1"/>
  <c r="CL30" i="1" s="1"/>
  <c r="CM30" i="1" s="1"/>
  <c r="CN30" i="1" s="1"/>
  <c r="CS25" i="1"/>
  <c r="CS77" i="1" s="1"/>
  <c r="CS75" i="1"/>
  <c r="F10" i="1"/>
  <c r="F9" i="1" s="1"/>
  <c r="E38" i="1"/>
  <c r="E37" i="1" s="1"/>
  <c r="G45" i="2"/>
  <c r="E45" i="2"/>
  <c r="AN31" i="1"/>
  <c r="F46" i="2"/>
  <c r="D46" i="2"/>
  <c r="E42" i="2"/>
  <c r="E17" i="2"/>
  <c r="E18" i="2" s="1"/>
  <c r="D18" i="2"/>
  <c r="H42" i="2"/>
  <c r="H17" i="2"/>
  <c r="H18" i="2" s="1"/>
  <c r="H45" i="2"/>
  <c r="F18" i="2"/>
  <c r="G42" i="2"/>
  <c r="G17" i="2"/>
  <c r="G18" i="2" s="1"/>
  <c r="I43" i="2"/>
  <c r="EB25" i="1"/>
  <c r="EN25" i="1"/>
  <c r="EZ25" i="1"/>
  <c r="DG25" i="1"/>
  <c r="H25" i="1"/>
  <c r="T25" i="1"/>
  <c r="DS25" i="1"/>
  <c r="ED25" i="1"/>
  <c r="EP25" i="1"/>
  <c r="BD25" i="1"/>
  <c r="I25" i="1"/>
  <c r="U25" i="1"/>
  <c r="AR25" i="1"/>
  <c r="BO25" i="1"/>
  <c r="CA25" i="1"/>
  <c r="CM25" i="1"/>
  <c r="DE25" i="1"/>
  <c r="DQ25" i="1"/>
  <c r="D26" i="1"/>
  <c r="D28" i="1" s="1"/>
  <c r="DL25" i="1"/>
  <c r="BS25" i="1"/>
  <c r="J25" i="1"/>
  <c r="V25" i="1"/>
  <c r="AY25" i="1"/>
  <c r="S25" i="1"/>
  <c r="W25" i="1"/>
  <c r="Z25" i="1"/>
  <c r="BV25" i="1"/>
  <c r="AI25" i="1"/>
  <c r="AV25" i="1"/>
  <c r="BH25" i="1"/>
  <c r="DP25" i="1"/>
  <c r="K25" i="1"/>
  <c r="CH25" i="1"/>
  <c r="CU25" i="1"/>
  <c r="N25" i="1"/>
  <c r="CE25" i="1"/>
  <c r="DB25" i="1"/>
  <c r="DN25" i="1"/>
  <c r="EK25" i="1"/>
  <c r="EW25" i="1"/>
  <c r="DC25" i="1"/>
  <c r="DO25" i="1"/>
  <c r="DZ25" i="1"/>
  <c r="EL25" i="1"/>
  <c r="EX25" i="1"/>
  <c r="EI25" i="1"/>
  <c r="BF25" i="1"/>
  <c r="DD25" i="1"/>
  <c r="EA25" i="1"/>
  <c r="EM25" i="1"/>
  <c r="EY25" i="1"/>
  <c r="BT25" i="1"/>
  <c r="CF25" i="1"/>
  <c r="DF25" i="1"/>
  <c r="DR25" i="1"/>
  <c r="EC25" i="1"/>
  <c r="EO25" i="1"/>
  <c r="CZ25" i="1"/>
  <c r="G25" i="1"/>
  <c r="BR25" i="1"/>
  <c r="BG25" i="1"/>
  <c r="L25" i="1"/>
  <c r="X25" i="1"/>
  <c r="AW25" i="1"/>
  <c r="BI25" i="1"/>
  <c r="BU25" i="1"/>
  <c r="CG25" i="1"/>
  <c r="AT25" i="1"/>
  <c r="M25" i="1"/>
  <c r="Y25" i="1"/>
  <c r="AX25" i="1"/>
  <c r="EU25" i="1"/>
  <c r="BQ25" i="1"/>
  <c r="CD25" i="1"/>
  <c r="BW25" i="1"/>
  <c r="CI25" i="1"/>
  <c r="CC25" i="1"/>
  <c r="AU25" i="1"/>
  <c r="ER25" i="1"/>
  <c r="EE25" i="1"/>
  <c r="P25" i="1"/>
  <c r="BX25" i="1"/>
  <c r="DU25" i="1"/>
  <c r="E25" i="1"/>
  <c r="Q25" i="1"/>
  <c r="AP25" i="1"/>
  <c r="BB25" i="1"/>
  <c r="BY25" i="1"/>
  <c r="CK25" i="1"/>
  <c r="CX25" i="1"/>
  <c r="DJ25" i="1"/>
  <c r="DV25" i="1"/>
  <c r="EG25" i="1"/>
  <c r="ES25" i="1"/>
  <c r="O25" i="1"/>
  <c r="AA25" i="1"/>
  <c r="AZ25" i="1"/>
  <c r="DH25" i="1"/>
  <c r="DT25" i="1"/>
  <c r="AB25" i="1"/>
  <c r="CJ25" i="1"/>
  <c r="CW25" i="1"/>
  <c r="EF25" i="1"/>
  <c r="F25" i="1"/>
  <c r="R25" i="1"/>
  <c r="AC25" i="1"/>
  <c r="AQ25" i="1"/>
  <c r="BC25" i="1"/>
  <c r="BZ25" i="1"/>
  <c r="CL25" i="1"/>
  <c r="CY25" i="1"/>
  <c r="DK25" i="1"/>
  <c r="EH25" i="1"/>
  <c r="ET25" i="1"/>
  <c r="CV25" i="1"/>
  <c r="EQ25" i="1"/>
  <c r="BA25" i="1"/>
  <c r="DI25" i="1"/>
  <c r="AS25" i="1"/>
  <c r="BE25" i="1"/>
  <c r="BP25" i="1"/>
  <c r="CB25" i="1"/>
  <c r="CN25" i="1"/>
  <c r="DA25" i="1"/>
  <c r="DM25" i="1"/>
  <c r="EJ25" i="1"/>
  <c r="EV25" i="1"/>
  <c r="FE59" i="1"/>
  <c r="H29" i="2" s="1"/>
  <c r="FE58" i="1"/>
  <c r="FE57" i="1"/>
  <c r="FE56" i="1"/>
  <c r="H26" i="2" s="1"/>
  <c r="FE55" i="1"/>
  <c r="H25" i="2" s="1"/>
  <c r="FE53" i="1"/>
  <c r="FA60" i="1"/>
  <c r="FA76" i="1" s="1"/>
  <c r="EZ60" i="1"/>
  <c r="EZ76" i="1" s="1"/>
  <c r="EY60" i="1"/>
  <c r="EY76" i="1" s="1"/>
  <c r="EX60" i="1"/>
  <c r="EX76" i="1" s="1"/>
  <c r="EW60" i="1"/>
  <c r="EW76" i="1" s="1"/>
  <c r="EV60" i="1"/>
  <c r="EV76" i="1" s="1"/>
  <c r="EU60" i="1"/>
  <c r="EU76" i="1" s="1"/>
  <c r="ET60" i="1"/>
  <c r="ET76" i="1" s="1"/>
  <c r="ES60" i="1"/>
  <c r="ES76" i="1" s="1"/>
  <c r="ER60" i="1"/>
  <c r="ER76" i="1" s="1"/>
  <c r="EQ60" i="1"/>
  <c r="EQ76" i="1" s="1"/>
  <c r="EP60" i="1"/>
  <c r="EP76" i="1" s="1"/>
  <c r="EO60" i="1"/>
  <c r="EO76" i="1" s="1"/>
  <c r="EN60" i="1"/>
  <c r="EN76" i="1" s="1"/>
  <c r="EM60" i="1"/>
  <c r="EM76" i="1" s="1"/>
  <c r="EL60" i="1"/>
  <c r="EL76" i="1" s="1"/>
  <c r="EK60" i="1"/>
  <c r="EK76" i="1" s="1"/>
  <c r="EJ60" i="1"/>
  <c r="EJ76" i="1" s="1"/>
  <c r="EI60" i="1"/>
  <c r="EI76" i="1" s="1"/>
  <c r="EH60" i="1"/>
  <c r="EH76" i="1" s="1"/>
  <c r="EG60" i="1"/>
  <c r="EG76" i="1" s="1"/>
  <c r="EF60" i="1"/>
  <c r="EF76" i="1" s="1"/>
  <c r="EE60" i="1"/>
  <c r="EE76" i="1" s="1"/>
  <c r="ED60" i="1"/>
  <c r="ED76" i="1" s="1"/>
  <c r="EC60" i="1"/>
  <c r="EC76" i="1" s="1"/>
  <c r="EB60" i="1"/>
  <c r="EB76" i="1" s="1"/>
  <c r="EA60" i="1"/>
  <c r="EA76" i="1" s="1"/>
  <c r="DZ60" i="1"/>
  <c r="DZ76" i="1" s="1"/>
  <c r="FA50" i="1"/>
  <c r="FA75" i="1" s="1"/>
  <c r="EZ50" i="1"/>
  <c r="EZ75" i="1" s="1"/>
  <c r="EY50" i="1"/>
  <c r="EY75" i="1" s="1"/>
  <c r="EX50" i="1"/>
  <c r="EX75" i="1" s="1"/>
  <c r="EW50" i="1"/>
  <c r="EW75" i="1" s="1"/>
  <c r="EV50" i="1"/>
  <c r="EV75" i="1" s="1"/>
  <c r="EU50" i="1"/>
  <c r="EU75" i="1" s="1"/>
  <c r="ET50" i="1"/>
  <c r="ET75" i="1" s="1"/>
  <c r="ES50" i="1"/>
  <c r="ES75" i="1" s="1"/>
  <c r="ER50" i="1"/>
  <c r="ER75" i="1" s="1"/>
  <c r="EQ50" i="1"/>
  <c r="EQ75" i="1" s="1"/>
  <c r="EP50" i="1"/>
  <c r="EP75" i="1" s="1"/>
  <c r="EO50" i="1"/>
  <c r="EO75" i="1" s="1"/>
  <c r="EN50" i="1"/>
  <c r="EN75" i="1" s="1"/>
  <c r="EM50" i="1"/>
  <c r="EM75" i="1" s="1"/>
  <c r="EL50" i="1"/>
  <c r="EL75" i="1" s="1"/>
  <c r="EK50" i="1"/>
  <c r="EK75" i="1" s="1"/>
  <c r="EJ50" i="1"/>
  <c r="EJ75" i="1" s="1"/>
  <c r="EI50" i="1"/>
  <c r="EI75" i="1" s="1"/>
  <c r="EH50" i="1"/>
  <c r="EH75" i="1" s="1"/>
  <c r="EG50" i="1"/>
  <c r="EG75" i="1" s="1"/>
  <c r="EF50" i="1"/>
  <c r="EF75" i="1" s="1"/>
  <c r="EE50" i="1"/>
  <c r="EE75" i="1" s="1"/>
  <c r="ED50" i="1"/>
  <c r="ED75" i="1" s="1"/>
  <c r="EC50" i="1"/>
  <c r="EC75" i="1" s="1"/>
  <c r="EB50" i="1"/>
  <c r="EB75" i="1" s="1"/>
  <c r="EA50" i="1"/>
  <c r="EA75" i="1" s="1"/>
  <c r="DZ50" i="1"/>
  <c r="DZ75" i="1" s="1"/>
  <c r="G26" i="2"/>
  <c r="DV60" i="1"/>
  <c r="DV76" i="1" s="1"/>
  <c r="DU60" i="1"/>
  <c r="DU76" i="1" s="1"/>
  <c r="DT60" i="1"/>
  <c r="DT76" i="1" s="1"/>
  <c r="DS60" i="1"/>
  <c r="DS76" i="1" s="1"/>
  <c r="DR60" i="1"/>
  <c r="DR76" i="1" s="1"/>
  <c r="DQ60" i="1"/>
  <c r="DQ76" i="1" s="1"/>
  <c r="DP60" i="1"/>
  <c r="DP76" i="1" s="1"/>
  <c r="DO60" i="1"/>
  <c r="DO76" i="1" s="1"/>
  <c r="DN60" i="1"/>
  <c r="DN76" i="1" s="1"/>
  <c r="DM60" i="1"/>
  <c r="DM76" i="1" s="1"/>
  <c r="DL60" i="1"/>
  <c r="DL76" i="1" s="1"/>
  <c r="DK60" i="1"/>
  <c r="DK76" i="1" s="1"/>
  <c r="DJ60" i="1"/>
  <c r="DJ76" i="1" s="1"/>
  <c r="DI60" i="1"/>
  <c r="DI76" i="1" s="1"/>
  <c r="DH60" i="1"/>
  <c r="DH76" i="1" s="1"/>
  <c r="DG60" i="1"/>
  <c r="DG76" i="1" s="1"/>
  <c r="DF60" i="1"/>
  <c r="DF76" i="1" s="1"/>
  <c r="DE60" i="1"/>
  <c r="DE76" i="1" s="1"/>
  <c r="DD60" i="1"/>
  <c r="DD76" i="1" s="1"/>
  <c r="DC60" i="1"/>
  <c r="DC76" i="1" s="1"/>
  <c r="DB60" i="1"/>
  <c r="DB76" i="1" s="1"/>
  <c r="DA60" i="1"/>
  <c r="DA76" i="1" s="1"/>
  <c r="CZ60" i="1"/>
  <c r="CZ76" i="1" s="1"/>
  <c r="CY60" i="1"/>
  <c r="CY76" i="1" s="1"/>
  <c r="CX60" i="1"/>
  <c r="CX76" i="1" s="1"/>
  <c r="CW60" i="1"/>
  <c r="CW76" i="1" s="1"/>
  <c r="CV60" i="1"/>
  <c r="CV76" i="1" s="1"/>
  <c r="CU60" i="1"/>
  <c r="CU76" i="1" s="1"/>
  <c r="DV50" i="1"/>
  <c r="DV75" i="1" s="1"/>
  <c r="DU50" i="1"/>
  <c r="DU75" i="1" s="1"/>
  <c r="DT50" i="1"/>
  <c r="DT75" i="1" s="1"/>
  <c r="DS50" i="1"/>
  <c r="DS75" i="1" s="1"/>
  <c r="DR50" i="1"/>
  <c r="DR75" i="1" s="1"/>
  <c r="DQ50" i="1"/>
  <c r="DQ75" i="1" s="1"/>
  <c r="DP50" i="1"/>
  <c r="DP75" i="1" s="1"/>
  <c r="DO50" i="1"/>
  <c r="DO75" i="1" s="1"/>
  <c r="DN50" i="1"/>
  <c r="DN75" i="1" s="1"/>
  <c r="DM50" i="1"/>
  <c r="DM75" i="1" s="1"/>
  <c r="DL50" i="1"/>
  <c r="DL75" i="1" s="1"/>
  <c r="DK50" i="1"/>
  <c r="DK75" i="1" s="1"/>
  <c r="DJ50" i="1"/>
  <c r="DJ75" i="1" s="1"/>
  <c r="DI50" i="1"/>
  <c r="DI75" i="1" s="1"/>
  <c r="DH50" i="1"/>
  <c r="DH75" i="1" s="1"/>
  <c r="DG50" i="1"/>
  <c r="DG75" i="1" s="1"/>
  <c r="DF50" i="1"/>
  <c r="DF75" i="1" s="1"/>
  <c r="DE50" i="1"/>
  <c r="DE75" i="1" s="1"/>
  <c r="DD50" i="1"/>
  <c r="DD75" i="1" s="1"/>
  <c r="DC50" i="1"/>
  <c r="DC75" i="1" s="1"/>
  <c r="DB50" i="1"/>
  <c r="DB75" i="1" s="1"/>
  <c r="DA50" i="1"/>
  <c r="DA75" i="1" s="1"/>
  <c r="CZ50" i="1"/>
  <c r="CZ75" i="1" s="1"/>
  <c r="CY50" i="1"/>
  <c r="CY75" i="1" s="1"/>
  <c r="CX50" i="1"/>
  <c r="CX75" i="1" s="1"/>
  <c r="CW50" i="1"/>
  <c r="CW75" i="1" s="1"/>
  <c r="CV50" i="1"/>
  <c r="CV75" i="1" s="1"/>
  <c r="CU50" i="1"/>
  <c r="CU75" i="1" s="1"/>
  <c r="CT50" i="1"/>
  <c r="BN45" i="1"/>
  <c r="BN59" i="1"/>
  <c r="E29" i="2" s="1"/>
  <c r="BN58" i="1"/>
  <c r="BN57" i="1"/>
  <c r="BN56" i="1"/>
  <c r="E26" i="2" s="1"/>
  <c r="BN55" i="1"/>
  <c r="E25" i="2" s="1"/>
  <c r="BN53" i="1"/>
  <c r="BN49" i="1"/>
  <c r="BN48" i="1"/>
  <c r="BN47" i="1"/>
  <c r="CN60" i="1"/>
  <c r="CN76" i="1" s="1"/>
  <c r="CM60" i="1"/>
  <c r="CM76" i="1" s="1"/>
  <c r="CL60" i="1"/>
  <c r="CL76" i="1" s="1"/>
  <c r="CK60" i="1"/>
  <c r="CK76" i="1" s="1"/>
  <c r="CJ60" i="1"/>
  <c r="CJ76" i="1" s="1"/>
  <c r="CI60" i="1"/>
  <c r="CI76" i="1" s="1"/>
  <c r="CH60" i="1"/>
  <c r="CH76" i="1" s="1"/>
  <c r="CG60" i="1"/>
  <c r="CG76" i="1" s="1"/>
  <c r="CF60" i="1"/>
  <c r="CF76" i="1" s="1"/>
  <c r="CE60" i="1"/>
  <c r="CE76" i="1" s="1"/>
  <c r="CD60" i="1"/>
  <c r="CD76" i="1" s="1"/>
  <c r="CC60" i="1"/>
  <c r="CC76" i="1" s="1"/>
  <c r="CB60" i="1"/>
  <c r="CB76" i="1" s="1"/>
  <c r="CA60" i="1"/>
  <c r="CA76" i="1" s="1"/>
  <c r="BZ60" i="1"/>
  <c r="BZ76" i="1" s="1"/>
  <c r="BY60" i="1"/>
  <c r="BY76" i="1" s="1"/>
  <c r="BX60" i="1"/>
  <c r="BX76" i="1" s="1"/>
  <c r="BW60" i="1"/>
  <c r="BW76" i="1" s="1"/>
  <c r="BV60" i="1"/>
  <c r="BV76" i="1" s="1"/>
  <c r="BU60" i="1"/>
  <c r="BU76" i="1" s="1"/>
  <c r="BT60" i="1"/>
  <c r="BT76" i="1" s="1"/>
  <c r="BS60" i="1"/>
  <c r="BS76" i="1" s="1"/>
  <c r="BR60" i="1"/>
  <c r="BR76" i="1" s="1"/>
  <c r="BQ60" i="1"/>
  <c r="BQ76" i="1" s="1"/>
  <c r="BP60" i="1"/>
  <c r="BP76" i="1" s="1"/>
  <c r="BO60" i="1"/>
  <c r="BO76" i="1" s="1"/>
  <c r="BI76" i="1"/>
  <c r="BH60" i="1"/>
  <c r="BH76" i="1" s="1"/>
  <c r="BG60" i="1"/>
  <c r="BG76" i="1" s="1"/>
  <c r="BF60" i="1"/>
  <c r="BF76" i="1" s="1"/>
  <c r="BE60" i="1"/>
  <c r="BE76" i="1" s="1"/>
  <c r="BD60" i="1"/>
  <c r="BD76" i="1" s="1"/>
  <c r="BC60" i="1"/>
  <c r="BC76" i="1" s="1"/>
  <c r="BB60" i="1"/>
  <c r="BB76" i="1" s="1"/>
  <c r="BA60" i="1"/>
  <c r="BA76" i="1" s="1"/>
  <c r="AZ60" i="1"/>
  <c r="AZ76" i="1" s="1"/>
  <c r="AY60" i="1"/>
  <c r="AY76" i="1" s="1"/>
  <c r="AX60" i="1"/>
  <c r="AX76" i="1" s="1"/>
  <c r="AW60" i="1"/>
  <c r="AW76" i="1" s="1"/>
  <c r="AV60" i="1"/>
  <c r="AV76" i="1" s="1"/>
  <c r="AU60" i="1"/>
  <c r="AU76" i="1" s="1"/>
  <c r="AT60" i="1"/>
  <c r="AT76" i="1" s="1"/>
  <c r="AS60" i="1"/>
  <c r="AS76" i="1" s="1"/>
  <c r="AR60" i="1"/>
  <c r="AR76" i="1" s="1"/>
  <c r="AQ60" i="1"/>
  <c r="AQ76" i="1" s="1"/>
  <c r="AP60" i="1"/>
  <c r="AP76" i="1" s="1"/>
  <c r="AO60" i="1"/>
  <c r="AO76" i="1" s="1"/>
  <c r="AN60" i="1"/>
  <c r="AN76" i="1" s="1"/>
  <c r="AM60" i="1"/>
  <c r="AM76" i="1" s="1"/>
  <c r="AI60" i="1"/>
  <c r="AI76" i="1" s="1"/>
  <c r="AD60" i="1"/>
  <c r="AD76" i="1" s="1"/>
  <c r="AC60" i="1"/>
  <c r="AC76" i="1" s="1"/>
  <c r="AB60" i="1"/>
  <c r="AB76" i="1" s="1"/>
  <c r="AA60" i="1"/>
  <c r="AA76" i="1" s="1"/>
  <c r="Z60" i="1"/>
  <c r="Z76" i="1" s="1"/>
  <c r="Y60" i="1"/>
  <c r="Y76" i="1" s="1"/>
  <c r="X60" i="1"/>
  <c r="X76" i="1" s="1"/>
  <c r="W60" i="1"/>
  <c r="W76" i="1" s="1"/>
  <c r="V60" i="1"/>
  <c r="V76" i="1" s="1"/>
  <c r="U60" i="1"/>
  <c r="U76" i="1" s="1"/>
  <c r="T60" i="1"/>
  <c r="T76" i="1" s="1"/>
  <c r="S60" i="1"/>
  <c r="S76" i="1" s="1"/>
  <c r="R60" i="1"/>
  <c r="R76" i="1" s="1"/>
  <c r="Q60" i="1"/>
  <c r="Q76" i="1" s="1"/>
  <c r="P60" i="1"/>
  <c r="P76" i="1" s="1"/>
  <c r="O60" i="1"/>
  <c r="O76" i="1" s="1"/>
  <c r="N60" i="1"/>
  <c r="N76" i="1" s="1"/>
  <c r="M60" i="1"/>
  <c r="M76" i="1" s="1"/>
  <c r="L60" i="1"/>
  <c r="L76" i="1" s="1"/>
  <c r="K60" i="1"/>
  <c r="K76" i="1" s="1"/>
  <c r="J60" i="1"/>
  <c r="J76" i="1" s="1"/>
  <c r="I60" i="1"/>
  <c r="I76" i="1" s="1"/>
  <c r="H60" i="1"/>
  <c r="H76" i="1" s="1"/>
  <c r="G60" i="1"/>
  <c r="G76" i="1" s="1"/>
  <c r="F60" i="1"/>
  <c r="F76" i="1" s="1"/>
  <c r="E60" i="1"/>
  <c r="E76" i="1" s="1"/>
  <c r="CN50" i="1"/>
  <c r="CN75" i="1" s="1"/>
  <c r="CM50" i="1"/>
  <c r="CM75" i="1" s="1"/>
  <c r="CL50" i="1"/>
  <c r="CL75" i="1" s="1"/>
  <c r="CK50" i="1"/>
  <c r="CK75" i="1" s="1"/>
  <c r="CJ50" i="1"/>
  <c r="CJ75" i="1" s="1"/>
  <c r="CI50" i="1"/>
  <c r="CI75" i="1" s="1"/>
  <c r="CH50" i="1"/>
  <c r="CH75" i="1" s="1"/>
  <c r="CG50" i="1"/>
  <c r="CG75" i="1" s="1"/>
  <c r="CF50" i="1"/>
  <c r="CF75" i="1" s="1"/>
  <c r="CE50" i="1"/>
  <c r="CE75" i="1" s="1"/>
  <c r="CD50" i="1"/>
  <c r="CD75" i="1" s="1"/>
  <c r="CC50" i="1"/>
  <c r="CC75" i="1" s="1"/>
  <c r="CB50" i="1"/>
  <c r="CB75" i="1" s="1"/>
  <c r="CA50" i="1"/>
  <c r="CA75" i="1" s="1"/>
  <c r="BZ50" i="1"/>
  <c r="BZ75" i="1" s="1"/>
  <c r="BY50" i="1"/>
  <c r="BY75" i="1" s="1"/>
  <c r="BX50" i="1"/>
  <c r="BX75" i="1" s="1"/>
  <c r="BW50" i="1"/>
  <c r="BW75" i="1" s="1"/>
  <c r="BV50" i="1"/>
  <c r="BV75" i="1" s="1"/>
  <c r="BU50" i="1"/>
  <c r="BU75" i="1" s="1"/>
  <c r="BT50" i="1"/>
  <c r="BT75" i="1" s="1"/>
  <c r="BS50" i="1"/>
  <c r="BS75" i="1" s="1"/>
  <c r="BR50" i="1"/>
  <c r="BR75" i="1" s="1"/>
  <c r="BQ50" i="1"/>
  <c r="BQ75" i="1" s="1"/>
  <c r="BP50" i="1"/>
  <c r="BP75" i="1" s="1"/>
  <c r="BO50" i="1"/>
  <c r="BO75" i="1" s="1"/>
  <c r="BI50" i="1"/>
  <c r="BH50" i="1"/>
  <c r="BH75" i="1" s="1"/>
  <c r="BG50" i="1"/>
  <c r="BG75" i="1" s="1"/>
  <c r="BF50" i="1"/>
  <c r="BF75" i="1" s="1"/>
  <c r="BE50" i="1"/>
  <c r="BE75" i="1" s="1"/>
  <c r="BD50" i="1"/>
  <c r="BD75" i="1" s="1"/>
  <c r="BC50" i="1"/>
  <c r="BC75" i="1" s="1"/>
  <c r="BB50" i="1"/>
  <c r="BB75" i="1" s="1"/>
  <c r="BA50" i="1"/>
  <c r="BA75" i="1" s="1"/>
  <c r="AZ50" i="1"/>
  <c r="AZ75" i="1" s="1"/>
  <c r="AY50" i="1"/>
  <c r="AY75" i="1" s="1"/>
  <c r="AX50" i="1"/>
  <c r="AX75" i="1" s="1"/>
  <c r="AW50" i="1"/>
  <c r="AW75" i="1" s="1"/>
  <c r="AV50" i="1"/>
  <c r="AV75" i="1" s="1"/>
  <c r="AU50" i="1"/>
  <c r="AU75" i="1" s="1"/>
  <c r="AT50" i="1"/>
  <c r="AT75" i="1" s="1"/>
  <c r="AS50" i="1"/>
  <c r="AS75" i="1" s="1"/>
  <c r="AR50" i="1"/>
  <c r="AR75" i="1" s="1"/>
  <c r="AQ50" i="1"/>
  <c r="AQ75" i="1" s="1"/>
  <c r="AP50" i="1"/>
  <c r="AP75" i="1" s="1"/>
  <c r="AO50" i="1"/>
  <c r="AO75" i="1" s="1"/>
  <c r="AN50" i="1"/>
  <c r="AN75" i="1" s="1"/>
  <c r="AM50" i="1"/>
  <c r="AM75" i="1" s="1"/>
  <c r="AI50" i="1"/>
  <c r="AI75" i="1" s="1"/>
  <c r="AD50" i="1"/>
  <c r="AD75" i="1" s="1"/>
  <c r="AC50" i="1"/>
  <c r="AC75" i="1" s="1"/>
  <c r="AB50" i="1"/>
  <c r="AB75" i="1" s="1"/>
  <c r="AA50" i="1"/>
  <c r="AA75" i="1" s="1"/>
  <c r="Z50" i="1"/>
  <c r="Z75" i="1" s="1"/>
  <c r="Y50" i="1"/>
  <c r="Y75" i="1" s="1"/>
  <c r="X50" i="1"/>
  <c r="X75" i="1" s="1"/>
  <c r="W50" i="1"/>
  <c r="W75" i="1" s="1"/>
  <c r="V50" i="1"/>
  <c r="V75" i="1" s="1"/>
  <c r="U50" i="1"/>
  <c r="U75" i="1" s="1"/>
  <c r="T50" i="1"/>
  <c r="T75" i="1" s="1"/>
  <c r="S50" i="1"/>
  <c r="S75" i="1" s="1"/>
  <c r="R50" i="1"/>
  <c r="R75" i="1" s="1"/>
  <c r="Q50" i="1"/>
  <c r="Q75" i="1" s="1"/>
  <c r="P50" i="1"/>
  <c r="P75" i="1" s="1"/>
  <c r="O50" i="1"/>
  <c r="O75" i="1" s="1"/>
  <c r="N50" i="1"/>
  <c r="N75" i="1" s="1"/>
  <c r="M50" i="1"/>
  <c r="M75" i="1" s="1"/>
  <c r="L50" i="1"/>
  <c r="L75" i="1" s="1"/>
  <c r="K50" i="1"/>
  <c r="K75" i="1" s="1"/>
  <c r="J50" i="1"/>
  <c r="J75" i="1" s="1"/>
  <c r="I50" i="1"/>
  <c r="I75" i="1" s="1"/>
  <c r="H50" i="1"/>
  <c r="H75" i="1" s="1"/>
  <c r="G50" i="1"/>
  <c r="G75" i="1" s="1"/>
  <c r="F50" i="1"/>
  <c r="F75" i="1" s="1"/>
  <c r="E50" i="1"/>
  <c r="E75" i="1" s="1"/>
  <c r="D50" i="1"/>
  <c r="D75" i="1" s="1"/>
  <c r="D2" i="2"/>
  <c r="E12" i="2" l="1"/>
  <c r="F44" i="5"/>
  <c r="G44" i="5" s="1"/>
  <c r="CO30" i="1"/>
  <c r="CP30" i="1" s="1"/>
  <c r="CQ30" i="1" s="1"/>
  <c r="CR30" i="1" s="1"/>
  <c r="CT30" i="1" s="1"/>
  <c r="CT61" i="1"/>
  <c r="CT77" i="1" s="1"/>
  <c r="CT75" i="1"/>
  <c r="BN50" i="1"/>
  <c r="FE60" i="1"/>
  <c r="FE76" i="1" s="1"/>
  <c r="BN60" i="1"/>
  <c r="BN76" i="1" s="1"/>
  <c r="BI75" i="1"/>
  <c r="BI61" i="1"/>
  <c r="BI77" i="1" s="1"/>
  <c r="G10" i="1"/>
  <c r="G9" i="1" s="1"/>
  <c r="F38" i="1"/>
  <c r="F37" i="1" s="1"/>
  <c r="G27" i="2"/>
  <c r="G28" i="2"/>
  <c r="E27" i="2"/>
  <c r="E46" i="2"/>
  <c r="H28" i="2"/>
  <c r="H27" i="2"/>
  <c r="E28" i="2"/>
  <c r="AO31" i="1"/>
  <c r="I45" i="2"/>
  <c r="H46" i="2"/>
  <c r="I42" i="2"/>
  <c r="G46" i="2"/>
  <c r="H37" i="2"/>
  <c r="H24" i="2"/>
  <c r="E24" i="2"/>
  <c r="H9" i="2"/>
  <c r="G24" i="2"/>
  <c r="CV61" i="1"/>
  <c r="CV77" i="1" s="1"/>
  <c r="DH61" i="1"/>
  <c r="DH77" i="1" s="1"/>
  <c r="DT61" i="1"/>
  <c r="DT77" i="1" s="1"/>
  <c r="EC61" i="1"/>
  <c r="EC77" i="1" s="1"/>
  <c r="FA61" i="1"/>
  <c r="FA77" i="1" s="1"/>
  <c r="ED61" i="1"/>
  <c r="ED77" i="1" s="1"/>
  <c r="EP61" i="1"/>
  <c r="EP77" i="1" s="1"/>
  <c r="EE61" i="1"/>
  <c r="EE77" i="1" s="1"/>
  <c r="EQ61" i="1"/>
  <c r="EQ77" i="1" s="1"/>
  <c r="H14" i="2"/>
  <c r="ES61" i="1"/>
  <c r="ES77" i="1" s="1"/>
  <c r="EH61" i="1"/>
  <c r="EH77" i="1" s="1"/>
  <c r="ET61" i="1"/>
  <c r="ET77" i="1" s="1"/>
  <c r="EG61" i="1"/>
  <c r="EG77" i="1" s="1"/>
  <c r="F30" i="2"/>
  <c r="F35" i="2" s="1"/>
  <c r="G14" i="2"/>
  <c r="EK61" i="1"/>
  <c r="EK77" i="1" s="1"/>
  <c r="EW61" i="1"/>
  <c r="EW77" i="1" s="1"/>
  <c r="DE61" i="1"/>
  <c r="DE77" i="1" s="1"/>
  <c r="DQ61" i="1"/>
  <c r="DQ77" i="1" s="1"/>
  <c r="DZ61" i="1"/>
  <c r="DZ77" i="1" s="1"/>
  <c r="EX61" i="1"/>
  <c r="EX77" i="1" s="1"/>
  <c r="EU61" i="1"/>
  <c r="EU77" i="1" s="1"/>
  <c r="EO61" i="1"/>
  <c r="EO77" i="1" s="1"/>
  <c r="DR61" i="1"/>
  <c r="DR77" i="1" s="1"/>
  <c r="EA61" i="1"/>
  <c r="EA77" i="1" s="1"/>
  <c r="EY61" i="1"/>
  <c r="EY77" i="1" s="1"/>
  <c r="EI61" i="1"/>
  <c r="EI77" i="1" s="1"/>
  <c r="CU61" i="1"/>
  <c r="CU77" i="1" s="1"/>
  <c r="DG61" i="1"/>
  <c r="DG77" i="1" s="1"/>
  <c r="G9" i="2"/>
  <c r="EB61" i="1"/>
  <c r="EB77" i="1" s="1"/>
  <c r="EZ61" i="1"/>
  <c r="EZ77" i="1" s="1"/>
  <c r="EM61" i="1"/>
  <c r="EM77" i="1" s="1"/>
  <c r="EN61" i="1"/>
  <c r="EN77" i="1" s="1"/>
  <c r="DF61" i="1"/>
  <c r="DF77" i="1" s="1"/>
  <c r="ER61" i="1"/>
  <c r="ER77" i="1" s="1"/>
  <c r="CY61" i="1"/>
  <c r="CY77" i="1" s="1"/>
  <c r="DK61" i="1"/>
  <c r="DK77" i="1" s="1"/>
  <c r="EJ61" i="1"/>
  <c r="EJ77" i="1" s="1"/>
  <c r="EV61" i="1"/>
  <c r="EV77" i="1" s="1"/>
  <c r="EF61" i="1"/>
  <c r="EF77" i="1" s="1"/>
  <c r="CZ61" i="1"/>
  <c r="CZ77" i="1" s="1"/>
  <c r="DL61" i="1"/>
  <c r="DL77" i="1" s="1"/>
  <c r="DB61" i="1"/>
  <c r="DB77" i="1" s="1"/>
  <c r="DN61" i="1"/>
  <c r="DN77" i="1" s="1"/>
  <c r="DA61" i="1"/>
  <c r="DA77" i="1" s="1"/>
  <c r="DM61" i="1"/>
  <c r="DM77" i="1" s="1"/>
  <c r="EL61" i="1"/>
  <c r="EL77" i="1" s="1"/>
  <c r="DS61" i="1"/>
  <c r="DS77" i="1" s="1"/>
  <c r="CW61" i="1"/>
  <c r="CW77" i="1" s="1"/>
  <c r="DI61" i="1"/>
  <c r="DI77" i="1" s="1"/>
  <c r="DU61" i="1"/>
  <c r="DU77" i="1" s="1"/>
  <c r="CX61" i="1"/>
  <c r="CX77" i="1" s="1"/>
  <c r="DJ61" i="1"/>
  <c r="DJ77" i="1" s="1"/>
  <c r="DV61" i="1"/>
  <c r="DV77" i="1" s="1"/>
  <c r="DC61" i="1"/>
  <c r="DC77" i="1" s="1"/>
  <c r="DO61" i="1"/>
  <c r="DO77" i="1" s="1"/>
  <c r="DD61" i="1"/>
  <c r="DD77" i="1" s="1"/>
  <c r="DP61" i="1"/>
  <c r="DP77" i="1" s="1"/>
  <c r="W61" i="1"/>
  <c r="W77" i="1" s="1"/>
  <c r="AW61" i="1"/>
  <c r="AW77" i="1" s="1"/>
  <c r="K61" i="1"/>
  <c r="K77" i="1" s="1"/>
  <c r="J61" i="1"/>
  <c r="J77" i="1" s="1"/>
  <c r="V61" i="1"/>
  <c r="V77" i="1" s="1"/>
  <c r="AI61" i="1"/>
  <c r="AI77" i="1" s="1"/>
  <c r="AV61" i="1"/>
  <c r="AV77" i="1" s="1"/>
  <c r="BH61" i="1"/>
  <c r="BH77" i="1" s="1"/>
  <c r="BU61" i="1"/>
  <c r="BU77" i="1" s="1"/>
  <c r="CG61" i="1"/>
  <c r="CG77" i="1" s="1"/>
  <c r="L61" i="1"/>
  <c r="L77" i="1" s="1"/>
  <c r="X61" i="1"/>
  <c r="X77" i="1" s="1"/>
  <c r="BR61" i="1"/>
  <c r="BR77" i="1" s="1"/>
  <c r="H61" i="1"/>
  <c r="H77" i="1" s="1"/>
  <c r="T61" i="1"/>
  <c r="T77" i="1" s="1"/>
  <c r="AT61" i="1"/>
  <c r="AT77" i="1" s="1"/>
  <c r="BF61" i="1"/>
  <c r="BF77" i="1" s="1"/>
  <c r="BS61" i="1"/>
  <c r="BS77" i="1" s="1"/>
  <c r="CE61" i="1"/>
  <c r="CE77" i="1" s="1"/>
  <c r="M61" i="1"/>
  <c r="M77" i="1" s="1"/>
  <c r="CD61" i="1"/>
  <c r="CD77" i="1" s="1"/>
  <c r="U61" i="1"/>
  <c r="U77" i="1" s="1"/>
  <c r="AU61" i="1"/>
  <c r="AU77" i="1" s="1"/>
  <c r="BG61" i="1"/>
  <c r="BG77" i="1" s="1"/>
  <c r="BT61" i="1"/>
  <c r="BT77" i="1" s="1"/>
  <c r="CF61" i="1"/>
  <c r="CF77" i="1" s="1"/>
  <c r="N61" i="1"/>
  <c r="N77" i="1" s="1"/>
  <c r="Z61" i="1"/>
  <c r="Z77" i="1" s="1"/>
  <c r="AN61" i="1"/>
  <c r="AN77" i="1" s="1"/>
  <c r="AZ61" i="1"/>
  <c r="AZ77" i="1" s="1"/>
  <c r="Y61" i="1"/>
  <c r="Y77" i="1" s="1"/>
  <c r="BA61" i="1"/>
  <c r="BA77" i="1" s="1"/>
  <c r="CL61" i="1"/>
  <c r="CL77" i="1" s="1"/>
  <c r="P61" i="1"/>
  <c r="P77" i="1" s="1"/>
  <c r="AB61" i="1"/>
  <c r="AB77" i="1" s="1"/>
  <c r="AP61" i="1"/>
  <c r="AP77" i="1" s="1"/>
  <c r="BB61" i="1"/>
  <c r="BB77" i="1" s="1"/>
  <c r="BO61" i="1"/>
  <c r="BO77" i="1" s="1"/>
  <c r="CA61" i="1"/>
  <c r="CA77" i="1" s="1"/>
  <c r="CM61" i="1"/>
  <c r="CM77" i="1" s="1"/>
  <c r="I61" i="1"/>
  <c r="I77" i="1" s="1"/>
  <c r="BV61" i="1"/>
  <c r="BV77" i="1" s="1"/>
  <c r="CH61" i="1"/>
  <c r="CH77" i="1" s="1"/>
  <c r="AO61" i="1"/>
  <c r="AO77" i="1" s="1"/>
  <c r="BZ61" i="1"/>
  <c r="BZ77" i="1" s="1"/>
  <c r="BQ61" i="1"/>
  <c r="BQ77" i="1" s="1"/>
  <c r="CC61" i="1"/>
  <c r="CC77" i="1" s="1"/>
  <c r="AX61" i="1"/>
  <c r="AX77" i="1" s="1"/>
  <c r="BW61" i="1"/>
  <c r="BW77" i="1" s="1"/>
  <c r="CI61" i="1"/>
  <c r="CI77" i="1" s="1"/>
  <c r="BC61" i="1"/>
  <c r="BC77" i="1" s="1"/>
  <c r="CN61" i="1"/>
  <c r="CN77" i="1" s="1"/>
  <c r="AC61" i="1"/>
  <c r="AC77" i="1" s="1"/>
  <c r="BD61" i="1"/>
  <c r="BD77" i="1" s="1"/>
  <c r="AM61" i="1"/>
  <c r="AM77" i="1" s="1"/>
  <c r="AY61" i="1"/>
  <c r="AY77" i="1" s="1"/>
  <c r="BX61" i="1"/>
  <c r="BX77" i="1" s="1"/>
  <c r="CJ61" i="1"/>
  <c r="CJ77" i="1" s="1"/>
  <c r="Q61" i="1"/>
  <c r="Q77" i="1" s="1"/>
  <c r="BP61" i="1"/>
  <c r="BP77" i="1" s="1"/>
  <c r="R61" i="1"/>
  <c r="R77" i="1" s="1"/>
  <c r="G61" i="1"/>
  <c r="G77" i="1" s="1"/>
  <c r="BE61" i="1"/>
  <c r="BE77" i="1" s="1"/>
  <c r="BY61" i="1"/>
  <c r="BY77" i="1" s="1"/>
  <c r="CK61" i="1"/>
  <c r="CK77" i="1" s="1"/>
  <c r="O61" i="1"/>
  <c r="O77" i="1" s="1"/>
  <c r="AA61" i="1"/>
  <c r="AA77" i="1" s="1"/>
  <c r="E61" i="1"/>
  <c r="E77" i="1" s="1"/>
  <c r="AQ61" i="1"/>
  <c r="AQ77" i="1" s="1"/>
  <c r="CB61" i="1"/>
  <c r="CB77" i="1" s="1"/>
  <c r="F61" i="1"/>
  <c r="F77" i="1" s="1"/>
  <c r="AR61" i="1"/>
  <c r="AR77" i="1" s="1"/>
  <c r="S61" i="1"/>
  <c r="S77" i="1" s="1"/>
  <c r="AD61" i="1"/>
  <c r="AD77" i="1" s="1"/>
  <c r="AS61" i="1"/>
  <c r="AS77" i="1" s="1"/>
  <c r="CU30" i="1" l="1"/>
  <c r="CV30" i="1" s="1"/>
  <c r="CW30" i="1" s="1"/>
  <c r="CX30" i="1" s="1"/>
  <c r="CY30" i="1" s="1"/>
  <c r="CZ30" i="1" s="1"/>
  <c r="DA30" i="1" s="1"/>
  <c r="DB30" i="1" s="1"/>
  <c r="DC30" i="1" s="1"/>
  <c r="DD30" i="1" s="1"/>
  <c r="DE30" i="1" s="1"/>
  <c r="DF30" i="1" s="1"/>
  <c r="DG30" i="1" s="1"/>
  <c r="DH30" i="1" s="1"/>
  <c r="DI30" i="1" s="1"/>
  <c r="DJ30" i="1" s="1"/>
  <c r="DK30" i="1" s="1"/>
  <c r="DL30" i="1" s="1"/>
  <c r="DM30" i="1" s="1"/>
  <c r="DN30" i="1" s="1"/>
  <c r="DO30" i="1" s="1"/>
  <c r="DP30" i="1" s="1"/>
  <c r="DQ30" i="1" s="1"/>
  <c r="DR30" i="1" s="1"/>
  <c r="DS30" i="1" s="1"/>
  <c r="DT30" i="1" s="1"/>
  <c r="DU30" i="1" s="1"/>
  <c r="DV30" i="1" s="1"/>
  <c r="DW30" i="1" s="1"/>
  <c r="DX30" i="1" s="1"/>
  <c r="G30" i="2"/>
  <c r="G35" i="2" s="1"/>
  <c r="H30" i="2"/>
  <c r="H35" i="2" s="1"/>
  <c r="D30" i="2"/>
  <c r="D35" i="2" s="1"/>
  <c r="H15" i="2"/>
  <c r="H20" i="2" s="1"/>
  <c r="E30" i="2"/>
  <c r="E35" i="2" s="1"/>
  <c r="G15" i="2"/>
  <c r="G20" i="2" s="1"/>
  <c r="BN61" i="1"/>
  <c r="FE61" i="1"/>
  <c r="FE77" i="1" s="1"/>
  <c r="H10" i="1"/>
  <c r="H9" i="1" s="1"/>
  <c r="G38" i="1"/>
  <c r="G37" i="1" s="1"/>
  <c r="AP31" i="1"/>
  <c r="I46" i="2"/>
  <c r="G37" i="2"/>
  <c r="E12" i="1"/>
  <c r="E37" i="2"/>
  <c r="E14" i="2"/>
  <c r="D60" i="1"/>
  <c r="DZ30" i="1" l="1"/>
  <c r="EA30" i="1" s="1"/>
  <c r="EB30" i="1" s="1"/>
  <c r="EC30" i="1" s="1"/>
  <c r="ED30" i="1" s="1"/>
  <c r="EE30" i="1" s="1"/>
  <c r="EF30" i="1" s="1"/>
  <c r="EG30" i="1" s="1"/>
  <c r="EH30" i="1" s="1"/>
  <c r="EI30" i="1" s="1"/>
  <c r="EJ30" i="1" s="1"/>
  <c r="EK30" i="1" s="1"/>
  <c r="EL30" i="1" s="1"/>
  <c r="EM30" i="1" s="1"/>
  <c r="EN30" i="1" s="1"/>
  <c r="EO30" i="1" s="1"/>
  <c r="EP30" i="1" s="1"/>
  <c r="EQ30" i="1" s="1"/>
  <c r="ER30" i="1" s="1"/>
  <c r="ES30" i="1" s="1"/>
  <c r="ET30" i="1" s="1"/>
  <c r="EU30" i="1" s="1"/>
  <c r="EV30" i="1" s="1"/>
  <c r="EW30" i="1" s="1"/>
  <c r="EX30" i="1" s="1"/>
  <c r="EY30" i="1" s="1"/>
  <c r="EZ30" i="1" s="1"/>
  <c r="FA30" i="1" s="1"/>
  <c r="FB30" i="1" s="1"/>
  <c r="FC30" i="1" s="1"/>
  <c r="FD30" i="1" s="1"/>
  <c r="F15" i="2"/>
  <c r="F20" i="2" s="1"/>
  <c r="BN26" i="1"/>
  <c r="CS12" i="1" s="1"/>
  <c r="I10" i="1"/>
  <c r="I9" i="1" s="1"/>
  <c r="H38" i="1"/>
  <c r="H37" i="1" s="1"/>
  <c r="AQ31" i="1"/>
  <c r="D61" i="1"/>
  <c r="D76" i="1"/>
  <c r="E26" i="1"/>
  <c r="E28" i="1" s="1"/>
  <c r="D9" i="2"/>
  <c r="D15" i="2" l="1"/>
  <c r="D20" i="2" s="1"/>
  <c r="D36" i="2" s="1"/>
  <c r="D38" i="2" s="1"/>
  <c r="BN28" i="1"/>
  <c r="J10" i="1"/>
  <c r="J9" i="1" s="1"/>
  <c r="I38" i="1"/>
  <c r="I37" i="1" s="1"/>
  <c r="AR31" i="1"/>
  <c r="F12" i="1"/>
  <c r="D62" i="1"/>
  <c r="D65" i="1" s="1"/>
  <c r="D77" i="1"/>
  <c r="D68" i="1" l="1"/>
  <c r="D67" i="1"/>
  <c r="BN62" i="1"/>
  <c r="BN74" i="1"/>
  <c r="K10" i="1"/>
  <c r="K9" i="1" s="1"/>
  <c r="J38" i="1"/>
  <c r="J37" i="1" s="1"/>
  <c r="AS31" i="1"/>
  <c r="E6" i="2"/>
  <c r="F26" i="1"/>
  <c r="F28" i="1" s="1"/>
  <c r="D78" i="1"/>
  <c r="BN65" i="1" l="1"/>
  <c r="L10" i="1"/>
  <c r="L9" i="1" s="1"/>
  <c r="K38" i="1"/>
  <c r="K37" i="1" s="1"/>
  <c r="AT31" i="1"/>
  <c r="G12" i="1"/>
  <c r="D80" i="1"/>
  <c r="E40" i="1"/>
  <c r="CS40" i="1" l="1"/>
  <c r="BN67" i="1"/>
  <c r="M10" i="1"/>
  <c r="M9" i="1" s="1"/>
  <c r="L38" i="1"/>
  <c r="L37" i="1" s="1"/>
  <c r="AU31" i="1"/>
  <c r="E74" i="1"/>
  <c r="E62" i="1"/>
  <c r="E65" i="1" s="1"/>
  <c r="E68" i="1" s="1"/>
  <c r="G26" i="1"/>
  <c r="G28" i="1" s="1"/>
  <c r="E67" i="1" l="1"/>
  <c r="N10" i="1"/>
  <c r="N9" i="1" s="1"/>
  <c r="M38" i="1"/>
  <c r="M37" i="1" s="1"/>
  <c r="AV31" i="1"/>
  <c r="H12" i="1"/>
  <c r="E78" i="1"/>
  <c r="O10" i="1" l="1"/>
  <c r="O9" i="1" s="1"/>
  <c r="N38" i="1"/>
  <c r="N37" i="1" s="1"/>
  <c r="AW31" i="1"/>
  <c r="E80" i="1"/>
  <c r="F40" i="1"/>
  <c r="H26" i="1"/>
  <c r="H28" i="1" s="1"/>
  <c r="P10" i="1" l="1"/>
  <c r="P9" i="1" s="1"/>
  <c r="O38" i="1"/>
  <c r="O37" i="1" s="1"/>
  <c r="AX31" i="1"/>
  <c r="F74" i="1"/>
  <c r="F62" i="1"/>
  <c r="F65" i="1" s="1"/>
  <c r="F68" i="1" s="1"/>
  <c r="I12" i="1"/>
  <c r="F67" i="1" l="1"/>
  <c r="Q10" i="1"/>
  <c r="Q9" i="1" s="1"/>
  <c r="P38" i="1"/>
  <c r="P37" i="1" s="1"/>
  <c r="AY31" i="1"/>
  <c r="I26" i="1"/>
  <c r="I28" i="1" s="1"/>
  <c r="F78" i="1"/>
  <c r="R10" i="1" l="1"/>
  <c r="R9" i="1" s="1"/>
  <c r="Q38" i="1"/>
  <c r="Q37" i="1" s="1"/>
  <c r="AZ31" i="1"/>
  <c r="F80" i="1"/>
  <c r="G40" i="1"/>
  <c r="J12" i="1"/>
  <c r="S10" i="1" l="1"/>
  <c r="S9" i="1" s="1"/>
  <c r="R38" i="1"/>
  <c r="R37" i="1" s="1"/>
  <c r="BA31" i="1"/>
  <c r="J26" i="1"/>
  <c r="J28" i="1" s="1"/>
  <c r="G74" i="1"/>
  <c r="G62" i="1"/>
  <c r="G65" i="1" s="1"/>
  <c r="G68" i="1" s="1"/>
  <c r="G67" i="1" l="1"/>
  <c r="T10" i="1"/>
  <c r="T9" i="1" s="1"/>
  <c r="S38" i="1"/>
  <c r="S37" i="1" s="1"/>
  <c r="BB31" i="1"/>
  <c r="K12" i="1"/>
  <c r="G78" i="1"/>
  <c r="U10" i="1" l="1"/>
  <c r="U9" i="1" s="1"/>
  <c r="T38" i="1"/>
  <c r="T37" i="1" s="1"/>
  <c r="BC31" i="1"/>
  <c r="K26" i="1"/>
  <c r="K28" i="1" s="1"/>
  <c r="G80" i="1"/>
  <c r="H40" i="1"/>
  <c r="V10" i="1" l="1"/>
  <c r="V9" i="1" s="1"/>
  <c r="U38" i="1"/>
  <c r="U37" i="1" s="1"/>
  <c r="BD31" i="1"/>
  <c r="L12" i="1"/>
  <c r="H74" i="1"/>
  <c r="H62" i="1"/>
  <c r="H65" i="1" s="1"/>
  <c r="H68" i="1" s="1"/>
  <c r="H67" i="1" l="1"/>
  <c r="W10" i="1"/>
  <c r="W9" i="1" s="1"/>
  <c r="V38" i="1"/>
  <c r="V37" i="1" s="1"/>
  <c r="BE31" i="1"/>
  <c r="L26" i="1"/>
  <c r="L28" i="1" s="1"/>
  <c r="H78" i="1"/>
  <c r="X10" i="1" l="1"/>
  <c r="X9" i="1" s="1"/>
  <c r="W38" i="1"/>
  <c r="W37" i="1" s="1"/>
  <c r="BF31" i="1"/>
  <c r="M12" i="1"/>
  <c r="I40" i="1"/>
  <c r="H80" i="1"/>
  <c r="Y10" i="1" l="1"/>
  <c r="Y9" i="1" s="1"/>
  <c r="X38" i="1"/>
  <c r="X37" i="1" s="1"/>
  <c r="BG31" i="1"/>
  <c r="M26" i="1"/>
  <c r="M28" i="1" s="1"/>
  <c r="I62" i="1"/>
  <c r="I65" i="1" s="1"/>
  <c r="I68" i="1" s="1"/>
  <c r="I74" i="1"/>
  <c r="I67" i="1" l="1"/>
  <c r="Z10" i="1"/>
  <c r="Z9" i="1" s="1"/>
  <c r="Y38" i="1"/>
  <c r="Y37" i="1" s="1"/>
  <c r="BH31" i="1"/>
  <c r="N12" i="1"/>
  <c r="I78" i="1"/>
  <c r="AA10" i="1" l="1"/>
  <c r="AA9" i="1" s="1"/>
  <c r="Z38" i="1"/>
  <c r="Z37" i="1" s="1"/>
  <c r="BI31" i="1"/>
  <c r="BJ31" i="1" s="1"/>
  <c r="N26" i="1"/>
  <c r="N28" i="1" s="1"/>
  <c r="J40" i="1"/>
  <c r="I80" i="1"/>
  <c r="BK31" i="1" l="1"/>
  <c r="AB10" i="1"/>
  <c r="AA38" i="1"/>
  <c r="AA37" i="1" s="1"/>
  <c r="O12" i="1"/>
  <c r="J62" i="1"/>
  <c r="J65" i="1" s="1"/>
  <c r="J68" i="1" s="1"/>
  <c r="J74" i="1"/>
  <c r="J67" i="1" l="1"/>
  <c r="BL31" i="1"/>
  <c r="BM31" i="1" s="1"/>
  <c r="AC10" i="1"/>
  <c r="AB9" i="1"/>
  <c r="AB38" i="1"/>
  <c r="AB37" i="1" s="1"/>
  <c r="J78" i="1"/>
  <c r="O26" i="1"/>
  <c r="O28" i="1" s="1"/>
  <c r="BN68" i="1" l="1"/>
  <c r="BO31" i="1"/>
  <c r="AD10" i="1"/>
  <c r="AC9" i="1"/>
  <c r="P12" i="1"/>
  <c r="K40" i="1"/>
  <c r="J80" i="1"/>
  <c r="AE10" i="1" l="1"/>
  <c r="AD9" i="1"/>
  <c r="AC38" i="1"/>
  <c r="AC37" i="1" s="1"/>
  <c r="K62" i="1"/>
  <c r="K65" i="1" s="1"/>
  <c r="K68" i="1" s="1"/>
  <c r="K74" i="1"/>
  <c r="P26" i="1"/>
  <c r="P28" i="1" s="1"/>
  <c r="K67" i="1" l="1"/>
  <c r="AF10" i="1"/>
  <c r="AE9" i="1"/>
  <c r="AE38" i="1"/>
  <c r="AE37" i="1" s="1"/>
  <c r="AD38" i="1"/>
  <c r="AD37" i="1" s="1"/>
  <c r="K78" i="1"/>
  <c r="Q12" i="1"/>
  <c r="AG10" i="1" l="1"/>
  <c r="AF9" i="1"/>
  <c r="AF38" i="1"/>
  <c r="AF37" i="1" s="1"/>
  <c r="Q26" i="1"/>
  <c r="Q28" i="1" s="1"/>
  <c r="L40" i="1"/>
  <c r="K80" i="1"/>
  <c r="AG9" i="1" l="1"/>
  <c r="AG38" i="1"/>
  <c r="AG37" i="1" s="1"/>
  <c r="AI10" i="1"/>
  <c r="AI9" i="1" s="1"/>
  <c r="AH33" i="1"/>
  <c r="L62" i="1"/>
  <c r="L65" i="1" s="1"/>
  <c r="L68" i="1" s="1"/>
  <c r="L74" i="1"/>
  <c r="R12" i="1"/>
  <c r="L67" i="1" l="1"/>
  <c r="AJ10" i="1"/>
  <c r="AJ9" i="1" s="1"/>
  <c r="AI38" i="1"/>
  <c r="BP31" i="1"/>
  <c r="L78" i="1"/>
  <c r="R26" i="1"/>
  <c r="R28" i="1" l="1"/>
  <c r="AI72" i="1"/>
  <c r="AI37" i="1"/>
  <c r="AK10" i="1"/>
  <c r="AK9" i="1" s="1"/>
  <c r="AJ38" i="1"/>
  <c r="BQ31" i="1"/>
  <c r="S12" i="1"/>
  <c r="M40" i="1"/>
  <c r="L80" i="1"/>
  <c r="AJ72" i="1" l="1"/>
  <c r="AJ37" i="1"/>
  <c r="AL10" i="1"/>
  <c r="AL9" i="1" s="1"/>
  <c r="AK38" i="1"/>
  <c r="BR31" i="1"/>
  <c r="S26" i="1"/>
  <c r="M62" i="1"/>
  <c r="M65" i="1" s="1"/>
  <c r="M68" i="1" s="1"/>
  <c r="M74" i="1"/>
  <c r="M67" i="1" l="1"/>
  <c r="S28" i="1"/>
  <c r="AK72" i="1"/>
  <c r="AK37" i="1"/>
  <c r="AM10" i="1"/>
  <c r="AM9" i="1" s="1"/>
  <c r="AL38" i="1"/>
  <c r="BS31" i="1"/>
  <c r="T12" i="1"/>
  <c r="M78" i="1"/>
  <c r="AL72" i="1" l="1"/>
  <c r="AL37" i="1"/>
  <c r="AN10" i="1"/>
  <c r="AN9" i="1" s="1"/>
  <c r="AM38" i="1"/>
  <c r="BT31" i="1"/>
  <c r="T26" i="1"/>
  <c r="N40" i="1"/>
  <c r="M80" i="1"/>
  <c r="T28" i="1" l="1"/>
  <c r="AM72" i="1"/>
  <c r="AM37" i="1"/>
  <c r="AO10" i="1"/>
  <c r="AO9" i="1" s="1"/>
  <c r="AN38" i="1"/>
  <c r="BU31" i="1"/>
  <c r="U12" i="1"/>
  <c r="N62" i="1"/>
  <c r="N65" i="1" s="1"/>
  <c r="N68" i="1" s="1"/>
  <c r="N74" i="1"/>
  <c r="N67" i="1" l="1"/>
  <c r="AN72" i="1"/>
  <c r="AN37" i="1"/>
  <c r="AP10" i="1"/>
  <c r="AP9" i="1" s="1"/>
  <c r="AO38" i="1"/>
  <c r="BV31" i="1"/>
  <c r="N78" i="1"/>
  <c r="U26" i="1"/>
  <c r="U28" i="1" l="1"/>
  <c r="AO72" i="1"/>
  <c r="AO37" i="1"/>
  <c r="AQ10" i="1"/>
  <c r="AQ9" i="1" s="1"/>
  <c r="AP38" i="1"/>
  <c r="BW31" i="1"/>
  <c r="V12" i="1"/>
  <c r="N80" i="1"/>
  <c r="O40" i="1"/>
  <c r="AP72" i="1" l="1"/>
  <c r="AP37" i="1"/>
  <c r="AR10" i="1"/>
  <c r="AR9" i="1" s="1"/>
  <c r="AQ38" i="1"/>
  <c r="BX31" i="1"/>
  <c r="V26" i="1"/>
  <c r="O62" i="1"/>
  <c r="O65" i="1" s="1"/>
  <c r="O68" i="1" s="1"/>
  <c r="O74" i="1"/>
  <c r="O67" i="1" l="1"/>
  <c r="V28" i="1"/>
  <c r="AQ72" i="1"/>
  <c r="AQ37" i="1"/>
  <c r="AS10" i="1"/>
  <c r="AS9" i="1" s="1"/>
  <c r="AR38" i="1"/>
  <c r="BY31" i="1"/>
  <c r="W12" i="1"/>
  <c r="O78" i="1"/>
  <c r="AR72" i="1" l="1"/>
  <c r="AR37" i="1"/>
  <c r="AT10" i="1"/>
  <c r="AT9" i="1" s="1"/>
  <c r="AS38" i="1"/>
  <c r="BZ31" i="1"/>
  <c r="W26" i="1"/>
  <c r="W28" i="1" s="1"/>
  <c r="O80" i="1"/>
  <c r="P40" i="1"/>
  <c r="AS72" i="1" l="1"/>
  <c r="AS37" i="1"/>
  <c r="AU10" i="1"/>
  <c r="AU9" i="1" s="1"/>
  <c r="AT38" i="1"/>
  <c r="CA31" i="1"/>
  <c r="X12" i="1"/>
  <c r="P62" i="1"/>
  <c r="P65" i="1" s="1"/>
  <c r="P68" i="1" s="1"/>
  <c r="P74" i="1"/>
  <c r="P67" i="1" l="1"/>
  <c r="AT72" i="1"/>
  <c r="AT37" i="1"/>
  <c r="AV10" i="1"/>
  <c r="AV9" i="1" s="1"/>
  <c r="AU38" i="1"/>
  <c r="CB31" i="1"/>
  <c r="P78" i="1"/>
  <c r="X26" i="1"/>
  <c r="X28" i="1" s="1"/>
  <c r="AU72" i="1" l="1"/>
  <c r="AU37" i="1"/>
  <c r="AW10" i="1"/>
  <c r="AW9" i="1" s="1"/>
  <c r="AV38" i="1"/>
  <c r="CC31" i="1"/>
  <c r="Y12" i="1"/>
  <c r="P80" i="1"/>
  <c r="Q40" i="1"/>
  <c r="AV72" i="1" l="1"/>
  <c r="AV37" i="1"/>
  <c r="AX10" i="1"/>
  <c r="AX9" i="1" s="1"/>
  <c r="AW38" i="1"/>
  <c r="CD31" i="1"/>
  <c r="Q62" i="1"/>
  <c r="Q65" i="1" s="1"/>
  <c r="Q68" i="1" s="1"/>
  <c r="Q74" i="1"/>
  <c r="Y26" i="1"/>
  <c r="Y28" i="1" s="1"/>
  <c r="Q67" i="1" l="1"/>
  <c r="AW72" i="1"/>
  <c r="AW37" i="1"/>
  <c r="AY10" i="1"/>
  <c r="AY9" i="1" s="1"/>
  <c r="AX38" i="1"/>
  <c r="CE31" i="1"/>
  <c r="Q78" i="1"/>
  <c r="Z12" i="1"/>
  <c r="AX72" i="1" l="1"/>
  <c r="AX37" i="1"/>
  <c r="AZ10" i="1"/>
  <c r="AZ9" i="1" s="1"/>
  <c r="AY38" i="1"/>
  <c r="CF31" i="1"/>
  <c r="Q80" i="1"/>
  <c r="R40" i="1"/>
  <c r="Z26" i="1"/>
  <c r="Z28" i="1" s="1"/>
  <c r="AY72" i="1" l="1"/>
  <c r="AY37" i="1"/>
  <c r="BA10" i="1"/>
  <c r="BA9" i="1" s="1"/>
  <c r="AZ38" i="1"/>
  <c r="CG31" i="1"/>
  <c r="R62" i="1"/>
  <c r="R74" i="1"/>
  <c r="AA12" i="1"/>
  <c r="AZ72" i="1" l="1"/>
  <c r="AZ37" i="1"/>
  <c r="BB10" i="1"/>
  <c r="BB9" i="1" s="1"/>
  <c r="BA38" i="1"/>
  <c r="R65" i="1"/>
  <c r="CH31" i="1"/>
  <c r="AA26" i="1"/>
  <c r="AA28" i="1" s="1"/>
  <c r="R78" i="1"/>
  <c r="R68" i="1" l="1"/>
  <c r="R67" i="1"/>
  <c r="BA72" i="1"/>
  <c r="BA37" i="1"/>
  <c r="BC10" i="1"/>
  <c r="BC9" i="1" s="1"/>
  <c r="BB38" i="1"/>
  <c r="CI31" i="1"/>
  <c r="R80" i="1"/>
  <c r="S40" i="1"/>
  <c r="AB12" i="1"/>
  <c r="BB72" i="1" l="1"/>
  <c r="BB37" i="1"/>
  <c r="BD10" i="1"/>
  <c r="BD9" i="1" s="1"/>
  <c r="BC38" i="1"/>
  <c r="CJ31" i="1"/>
  <c r="AB26" i="1"/>
  <c r="AB28" i="1" s="1"/>
  <c r="S62" i="1"/>
  <c r="S65" i="1" s="1"/>
  <c r="S68" i="1" s="1"/>
  <c r="S74" i="1"/>
  <c r="S67" i="1" l="1"/>
  <c r="BC72" i="1"/>
  <c r="BC37" i="1"/>
  <c r="AC12" i="1"/>
  <c r="BE10" i="1"/>
  <c r="BE9" i="1" s="1"/>
  <c r="BD38" i="1"/>
  <c r="CK31" i="1"/>
  <c r="S78" i="1"/>
  <c r="BD72" i="1" l="1"/>
  <c r="BD37" i="1"/>
  <c r="BF10" i="1"/>
  <c r="BF9" i="1" s="1"/>
  <c r="BE38" i="1"/>
  <c r="CL31" i="1"/>
  <c r="S80" i="1"/>
  <c r="T40" i="1"/>
  <c r="BE72" i="1" l="1"/>
  <c r="BE37" i="1"/>
  <c r="BG10" i="1"/>
  <c r="BG9" i="1" s="1"/>
  <c r="BF38" i="1"/>
  <c r="CM31" i="1"/>
  <c r="CN31" i="1" s="1"/>
  <c r="CO31" i="1" s="1"/>
  <c r="T62" i="1"/>
  <c r="T65" i="1" s="1"/>
  <c r="T68" i="1" s="1"/>
  <c r="T74" i="1"/>
  <c r="T67" i="1" l="1"/>
  <c r="CP31" i="1"/>
  <c r="BF72" i="1"/>
  <c r="BF37" i="1"/>
  <c r="BH10" i="1"/>
  <c r="BH9" i="1" s="1"/>
  <c r="BG38" i="1"/>
  <c r="AC26" i="1"/>
  <c r="AC28" i="1" s="1"/>
  <c r="T78" i="1"/>
  <c r="CQ31" i="1" l="1"/>
  <c r="BG72" i="1"/>
  <c r="BG37" i="1"/>
  <c r="AD12" i="1"/>
  <c r="AD26" i="1" s="1"/>
  <c r="AD28" i="1" s="1"/>
  <c r="BI10" i="1"/>
  <c r="BH38" i="1"/>
  <c r="U40" i="1"/>
  <c r="T80" i="1"/>
  <c r="CR31" i="1" l="1"/>
  <c r="CT31" i="1" s="1"/>
  <c r="BH72" i="1"/>
  <c r="BH37" i="1"/>
  <c r="BJ10" i="1"/>
  <c r="BI9" i="1"/>
  <c r="BJ38" i="1"/>
  <c r="BI38" i="1"/>
  <c r="U62" i="1"/>
  <c r="U65" i="1" s="1"/>
  <c r="U68" i="1" s="1"/>
  <c r="U74" i="1"/>
  <c r="AE12" i="1"/>
  <c r="U67" i="1" l="1"/>
  <c r="BI72" i="1"/>
  <c r="BI37" i="1"/>
  <c r="BJ72" i="1"/>
  <c r="BJ37" i="1"/>
  <c r="BK10" i="1"/>
  <c r="BJ9" i="1"/>
  <c r="AE26" i="1"/>
  <c r="U78" i="1"/>
  <c r="AF12" i="1" l="1"/>
  <c r="AE28" i="1"/>
  <c r="BK9" i="1"/>
  <c r="BK38" i="1"/>
  <c r="BL10" i="1"/>
  <c r="V40" i="1"/>
  <c r="U80" i="1"/>
  <c r="BM10" i="1" l="1"/>
  <c r="BL9" i="1"/>
  <c r="BL38" i="1"/>
  <c r="BK72" i="1"/>
  <c r="BK37" i="1"/>
  <c r="V62" i="1"/>
  <c r="V65" i="1" s="1"/>
  <c r="V68" i="1" s="1"/>
  <c r="V74" i="1"/>
  <c r="V67" i="1" l="1"/>
  <c r="BL72" i="1"/>
  <c r="BL37" i="1"/>
  <c r="BM9" i="1"/>
  <c r="BM38" i="1"/>
  <c r="AF26" i="1"/>
  <c r="AF28" i="1" s="1"/>
  <c r="BN33" i="1"/>
  <c r="BO10" i="1"/>
  <c r="CU31" i="1"/>
  <c r="V78" i="1"/>
  <c r="BP10" i="1" l="1"/>
  <c r="BO9" i="1"/>
  <c r="BM72" i="1"/>
  <c r="BM37" i="1"/>
  <c r="AG12" i="1"/>
  <c r="BO72" i="1"/>
  <c r="BP72" i="1" s="1"/>
  <c r="BQ72" i="1" s="1"/>
  <c r="BR72" i="1" s="1"/>
  <c r="BS72" i="1" s="1"/>
  <c r="BT72" i="1" s="1"/>
  <c r="BU72" i="1" s="1"/>
  <c r="BV72" i="1" s="1"/>
  <c r="BW72" i="1" s="1"/>
  <c r="BX72" i="1" s="1"/>
  <c r="BY72" i="1" s="1"/>
  <c r="BZ72" i="1" s="1"/>
  <c r="CA72" i="1" s="1"/>
  <c r="CB72" i="1" s="1"/>
  <c r="CC72" i="1" s="1"/>
  <c r="CD72" i="1" s="1"/>
  <c r="CE72" i="1" s="1"/>
  <c r="CF72" i="1" s="1"/>
  <c r="CG72" i="1" s="1"/>
  <c r="CH72" i="1" s="1"/>
  <c r="CI72" i="1" s="1"/>
  <c r="CJ72" i="1" s="1"/>
  <c r="CK72" i="1" s="1"/>
  <c r="CL72" i="1" s="1"/>
  <c r="CM72" i="1" s="1"/>
  <c r="CN72" i="1" s="1"/>
  <c r="CO72" i="1" s="1"/>
  <c r="CP72" i="1" s="1"/>
  <c r="CQ72" i="1" s="1"/>
  <c r="CR72" i="1" s="1"/>
  <c r="CT72" i="1" s="1"/>
  <c r="CU72" i="1" s="1"/>
  <c r="BO38" i="1"/>
  <c r="CV31" i="1"/>
  <c r="W40" i="1"/>
  <c r="V80" i="1"/>
  <c r="BQ10" i="1" l="1"/>
  <c r="BP9" i="1"/>
  <c r="BP38" i="1"/>
  <c r="BO37" i="1"/>
  <c r="AG26" i="1"/>
  <c r="AG28" i="1" s="1"/>
  <c r="CV72" i="1"/>
  <c r="CW72" i="1" s="1"/>
  <c r="CX72" i="1" s="1"/>
  <c r="CY72" i="1" s="1"/>
  <c r="CZ72" i="1" s="1"/>
  <c r="DA72" i="1" s="1"/>
  <c r="DB72" i="1" s="1"/>
  <c r="DC72" i="1" s="1"/>
  <c r="DD72" i="1" s="1"/>
  <c r="DE72" i="1" s="1"/>
  <c r="DF72" i="1" s="1"/>
  <c r="DG72" i="1" s="1"/>
  <c r="DH72" i="1" s="1"/>
  <c r="DI72" i="1" s="1"/>
  <c r="DJ72" i="1" s="1"/>
  <c r="DK72" i="1" s="1"/>
  <c r="DL72" i="1" s="1"/>
  <c r="DM72" i="1" s="1"/>
  <c r="DN72" i="1" s="1"/>
  <c r="DO72" i="1" s="1"/>
  <c r="DP72" i="1" s="1"/>
  <c r="DQ72" i="1" s="1"/>
  <c r="DR72" i="1" s="1"/>
  <c r="DS72" i="1" s="1"/>
  <c r="DT72" i="1" s="1"/>
  <c r="DU72" i="1" s="1"/>
  <c r="DV72" i="1" s="1"/>
  <c r="CW31" i="1"/>
  <c r="W62" i="1"/>
  <c r="W65" i="1" s="1"/>
  <c r="W68" i="1" s="1"/>
  <c r="W74" i="1"/>
  <c r="W67" i="1" l="1"/>
  <c r="BR10" i="1"/>
  <c r="BQ9" i="1"/>
  <c r="BQ38" i="1"/>
  <c r="BP37" i="1"/>
  <c r="AH27" i="1"/>
  <c r="AI12" i="1"/>
  <c r="AI26" i="1" s="1"/>
  <c r="DW72" i="1"/>
  <c r="CX31" i="1"/>
  <c r="W78" i="1"/>
  <c r="AJ12" i="1" l="1"/>
  <c r="AJ26" i="1" s="1"/>
  <c r="AI28" i="1"/>
  <c r="BS10" i="1"/>
  <c r="BR9" i="1"/>
  <c r="BR38" i="1"/>
  <c r="BQ37" i="1"/>
  <c r="DX72" i="1"/>
  <c r="DZ72" i="1" s="1"/>
  <c r="EA72" i="1" s="1"/>
  <c r="EB72" i="1" s="1"/>
  <c r="EC72" i="1" s="1"/>
  <c r="ED72" i="1" s="1"/>
  <c r="EE72" i="1" s="1"/>
  <c r="EF72" i="1" s="1"/>
  <c r="EG72" i="1" s="1"/>
  <c r="EH72" i="1" s="1"/>
  <c r="EI72" i="1" s="1"/>
  <c r="EJ72" i="1" s="1"/>
  <c r="EK72" i="1" s="1"/>
  <c r="EL72" i="1" s="1"/>
  <c r="EM72" i="1" s="1"/>
  <c r="EN72" i="1" s="1"/>
  <c r="EO72" i="1" s="1"/>
  <c r="EP72" i="1" s="1"/>
  <c r="EQ72" i="1" s="1"/>
  <c r="ER72" i="1" s="1"/>
  <c r="ES72" i="1" s="1"/>
  <c r="ET72" i="1" s="1"/>
  <c r="EU72" i="1" s="1"/>
  <c r="EV72" i="1" s="1"/>
  <c r="EW72" i="1" s="1"/>
  <c r="EX72" i="1" s="1"/>
  <c r="EY72" i="1" s="1"/>
  <c r="EZ72" i="1" s="1"/>
  <c r="FA72" i="1" s="1"/>
  <c r="FB72" i="1" s="1"/>
  <c r="FC72" i="1" s="1"/>
  <c r="FD72" i="1" s="1"/>
  <c r="CY31" i="1"/>
  <c r="X40" i="1"/>
  <c r="W80" i="1"/>
  <c r="AK12" i="1" l="1"/>
  <c r="AK26" i="1" s="1"/>
  <c r="AJ28" i="1"/>
  <c r="BT10" i="1"/>
  <c r="BS9" i="1"/>
  <c r="BS38" i="1"/>
  <c r="BR37" i="1"/>
  <c r="CZ31" i="1"/>
  <c r="X62" i="1"/>
  <c r="X65" i="1" s="1"/>
  <c r="X68" i="1" s="1"/>
  <c r="X74" i="1"/>
  <c r="X67" i="1" l="1"/>
  <c r="AK28" i="1"/>
  <c r="AL12" i="1"/>
  <c r="AL26" i="1" s="1"/>
  <c r="BU10" i="1"/>
  <c r="BT9" i="1"/>
  <c r="BT38" i="1"/>
  <c r="BS37" i="1"/>
  <c r="DA31" i="1"/>
  <c r="X78" i="1"/>
  <c r="AL28" i="1" l="1"/>
  <c r="AM12" i="1"/>
  <c r="AM26" i="1" s="1"/>
  <c r="BV10" i="1"/>
  <c r="BU9" i="1"/>
  <c r="BU38" i="1"/>
  <c r="BT37" i="1"/>
  <c r="DB31" i="1"/>
  <c r="Y40" i="1"/>
  <c r="X80" i="1"/>
  <c r="AM28" i="1" l="1"/>
  <c r="AN12" i="1"/>
  <c r="AN26" i="1" s="1"/>
  <c r="BW10" i="1"/>
  <c r="BV9" i="1"/>
  <c r="BV38" i="1"/>
  <c r="BU37" i="1"/>
  <c r="DC31" i="1"/>
  <c r="Y62" i="1"/>
  <c r="Y65" i="1" s="1"/>
  <c r="Y68" i="1" s="1"/>
  <c r="Y74" i="1"/>
  <c r="Y67" i="1" l="1"/>
  <c r="AN28" i="1"/>
  <c r="AO12" i="1"/>
  <c r="AO26" i="1" s="1"/>
  <c r="BX10" i="1"/>
  <c r="BW9" i="1"/>
  <c r="BW38" i="1"/>
  <c r="BV37" i="1"/>
  <c r="DD31" i="1"/>
  <c r="Y78" i="1"/>
  <c r="AO28" i="1" l="1"/>
  <c r="AP12" i="1"/>
  <c r="AP26" i="1" s="1"/>
  <c r="BY10" i="1"/>
  <c r="BX9" i="1"/>
  <c r="BX38" i="1"/>
  <c r="BW37" i="1"/>
  <c r="DE31" i="1"/>
  <c r="Z40" i="1"/>
  <c r="Y80" i="1"/>
  <c r="AP28" i="1" l="1"/>
  <c r="AQ12" i="1"/>
  <c r="AQ26" i="1" s="1"/>
  <c r="BZ10" i="1"/>
  <c r="BY9" i="1"/>
  <c r="BY38" i="1"/>
  <c r="BX37" i="1"/>
  <c r="DF31" i="1"/>
  <c r="Z62" i="1"/>
  <c r="Z65" i="1" s="1"/>
  <c r="Z67" i="1" s="1"/>
  <c r="Z74" i="1"/>
  <c r="AQ28" i="1" l="1"/>
  <c r="AR12" i="1"/>
  <c r="AR26" i="1" s="1"/>
  <c r="CA10" i="1"/>
  <c r="BZ9" i="1"/>
  <c r="BZ38" i="1"/>
  <c r="BY37" i="1"/>
  <c r="Z68" i="1"/>
  <c r="Z80" i="1"/>
  <c r="DG31" i="1"/>
  <c r="Z78" i="1"/>
  <c r="AR28" i="1" l="1"/>
  <c r="AS12" i="1"/>
  <c r="AS26" i="1" s="1"/>
  <c r="CB10" i="1"/>
  <c r="CA9" i="1"/>
  <c r="CA38" i="1"/>
  <c r="BZ37" i="1"/>
  <c r="DH31" i="1"/>
  <c r="AA40" i="1"/>
  <c r="AS28" i="1" l="1"/>
  <c r="AT12" i="1"/>
  <c r="AT26" i="1" s="1"/>
  <c r="CC10" i="1"/>
  <c r="CB9" i="1"/>
  <c r="CB38" i="1"/>
  <c r="CA37" i="1"/>
  <c r="DI31" i="1"/>
  <c r="AA62" i="1"/>
  <c r="AA65" i="1" s="1"/>
  <c r="AA68" i="1" s="1"/>
  <c r="AA74" i="1"/>
  <c r="AA67" i="1" l="1"/>
  <c r="AT28" i="1"/>
  <c r="AU12" i="1"/>
  <c r="AU26" i="1" s="1"/>
  <c r="CD10" i="1"/>
  <c r="CC9" i="1"/>
  <c r="CC38" i="1"/>
  <c r="CB37" i="1"/>
  <c r="DJ31" i="1"/>
  <c r="AA78" i="1"/>
  <c r="AU28" i="1" l="1"/>
  <c r="AV12" i="1"/>
  <c r="AV26" i="1" s="1"/>
  <c r="CE10" i="1"/>
  <c r="CD9" i="1"/>
  <c r="CD38" i="1"/>
  <c r="CC37" i="1"/>
  <c r="DK31" i="1"/>
  <c r="AB40" i="1"/>
  <c r="AA80" i="1"/>
  <c r="AV28" i="1" l="1"/>
  <c r="AW12" i="1"/>
  <c r="AW26" i="1" s="1"/>
  <c r="CF10" i="1"/>
  <c r="CE9" i="1"/>
  <c r="CE38" i="1"/>
  <c r="CD37" i="1"/>
  <c r="DL31" i="1"/>
  <c r="AB62" i="1"/>
  <c r="AB65" i="1" s="1"/>
  <c r="AB67" i="1" s="1"/>
  <c r="AB74" i="1"/>
  <c r="AW28" i="1" l="1"/>
  <c r="AX12" i="1"/>
  <c r="AX26" i="1" s="1"/>
  <c r="CG10" i="1"/>
  <c r="CF9" i="1"/>
  <c r="CF38" i="1"/>
  <c r="CE37" i="1"/>
  <c r="AB68" i="1"/>
  <c r="AC40" i="1"/>
  <c r="DM31" i="1"/>
  <c r="AB78" i="1"/>
  <c r="AX28" i="1" l="1"/>
  <c r="AY12" i="1"/>
  <c r="AY26" i="1" s="1"/>
  <c r="CH10" i="1"/>
  <c r="CG9" i="1"/>
  <c r="CG38" i="1"/>
  <c r="CF37" i="1"/>
  <c r="DN31" i="1"/>
  <c r="AB80" i="1"/>
  <c r="AY28" i="1" l="1"/>
  <c r="AZ12" i="1"/>
  <c r="AZ26" i="1" s="1"/>
  <c r="CI10" i="1"/>
  <c r="CH9" i="1"/>
  <c r="CH38" i="1"/>
  <c r="CG37" i="1"/>
  <c r="DO31" i="1"/>
  <c r="AZ28" i="1" l="1"/>
  <c r="BA12" i="1"/>
  <c r="BA26" i="1" s="1"/>
  <c r="CJ10" i="1"/>
  <c r="CI9" i="1"/>
  <c r="CI38" i="1"/>
  <c r="CH37" i="1"/>
  <c r="DP31" i="1"/>
  <c r="BA28" i="1" l="1"/>
  <c r="BB29" i="1"/>
  <c r="BB12" i="1"/>
  <c r="BB26" i="1" s="1"/>
  <c r="CK10" i="1"/>
  <c r="CJ9" i="1"/>
  <c r="CJ38" i="1"/>
  <c r="CI37" i="1"/>
  <c r="DQ31" i="1"/>
  <c r="BB28" i="1" l="1"/>
  <c r="BC12" i="1"/>
  <c r="BC26" i="1" s="1"/>
  <c r="CL10" i="1"/>
  <c r="CK9" i="1"/>
  <c r="CK38" i="1"/>
  <c r="CJ37" i="1"/>
  <c r="DR31" i="1"/>
  <c r="AC62" i="1"/>
  <c r="AC65" i="1" s="1"/>
  <c r="AC67" i="1" s="1"/>
  <c r="AC74" i="1"/>
  <c r="BC28" i="1" l="1"/>
  <c r="BD12" i="1"/>
  <c r="BD26" i="1" s="1"/>
  <c r="CM10" i="1"/>
  <c r="CL9" i="1"/>
  <c r="CL38" i="1"/>
  <c r="CK37" i="1"/>
  <c r="AC68" i="1"/>
  <c r="AD40" i="1"/>
  <c r="DS31" i="1"/>
  <c r="AC78" i="1"/>
  <c r="BD28" i="1" l="1"/>
  <c r="BE12" i="1"/>
  <c r="BE26" i="1" s="1"/>
  <c r="CN10" i="1"/>
  <c r="CM9" i="1"/>
  <c r="CM38" i="1"/>
  <c r="CL37" i="1"/>
  <c r="DT31" i="1"/>
  <c r="AC80" i="1"/>
  <c r="BE28" i="1" l="1"/>
  <c r="BF12" i="1"/>
  <c r="BF26" i="1" s="1"/>
  <c r="CO10" i="1"/>
  <c r="CN9" i="1"/>
  <c r="CN38" i="1"/>
  <c r="CM37" i="1"/>
  <c r="DU31" i="1"/>
  <c r="AD62" i="1"/>
  <c r="AD65" i="1" s="1"/>
  <c r="AD74" i="1"/>
  <c r="AE40" i="1" l="1"/>
  <c r="AE62" i="1" s="1"/>
  <c r="AD67" i="1"/>
  <c r="BF28" i="1"/>
  <c r="BG12" i="1"/>
  <c r="BG26" i="1" s="1"/>
  <c r="CP10" i="1"/>
  <c r="CO9" i="1"/>
  <c r="CO38" i="1"/>
  <c r="CN37" i="1"/>
  <c r="AD68" i="1"/>
  <c r="DV31" i="1"/>
  <c r="DW31" i="1" s="1"/>
  <c r="DX31" i="1" s="1"/>
  <c r="DZ31" i="1" s="1"/>
  <c r="AD78" i="1"/>
  <c r="AE74" i="1" l="1"/>
  <c r="BG28" i="1"/>
  <c r="BH12" i="1"/>
  <c r="BH26" i="1" s="1"/>
  <c r="CQ10" i="1"/>
  <c r="CP9" i="1"/>
  <c r="CP38" i="1"/>
  <c r="CO37" i="1"/>
  <c r="AE65" i="1"/>
  <c r="AF40" i="1" s="1"/>
  <c r="AE78" i="1"/>
  <c r="AD80" i="1"/>
  <c r="AE67" i="1" l="1"/>
  <c r="BH28" i="1"/>
  <c r="BI12" i="1"/>
  <c r="BI26" i="1" s="1"/>
  <c r="CR10" i="1"/>
  <c r="CQ9" i="1"/>
  <c r="CQ38" i="1"/>
  <c r="CP37" i="1"/>
  <c r="AE80" i="1"/>
  <c r="AE68" i="1"/>
  <c r="CS33" i="1" l="1"/>
  <c r="CT10" i="1"/>
  <c r="BJ12" i="1"/>
  <c r="BJ26" i="1" s="1"/>
  <c r="BI28" i="1"/>
  <c r="CR9" i="1"/>
  <c r="CR38" i="1"/>
  <c r="CT38" i="1" s="1"/>
  <c r="CQ37" i="1"/>
  <c r="CT37" i="1" l="1"/>
  <c r="CU38" i="1"/>
  <c r="BK12" i="1"/>
  <c r="BK26" i="1" s="1"/>
  <c r="BJ28" i="1"/>
  <c r="CU10" i="1"/>
  <c r="CT9" i="1"/>
  <c r="CR37" i="1"/>
  <c r="AF62" i="1"/>
  <c r="AF74" i="1"/>
  <c r="BK28" i="1" l="1"/>
  <c r="BL12" i="1"/>
  <c r="BL26" i="1" s="1"/>
  <c r="CV10" i="1"/>
  <c r="CU9" i="1"/>
  <c r="AF65" i="1"/>
  <c r="AF78" i="1"/>
  <c r="EA31" i="1"/>
  <c r="AG40" i="1" l="1"/>
  <c r="AF67" i="1"/>
  <c r="BL28" i="1"/>
  <c r="BM12" i="1"/>
  <c r="BM26" i="1" s="1"/>
  <c r="CW10" i="1"/>
  <c r="CV9" i="1"/>
  <c r="CV38" i="1"/>
  <c r="CU37" i="1"/>
  <c r="AF80" i="1"/>
  <c r="AF68" i="1"/>
  <c r="EB31" i="1"/>
  <c r="BM28" i="1" l="1"/>
  <c r="BN27" i="1"/>
  <c r="BO12" i="1"/>
  <c r="BO26" i="1" s="1"/>
  <c r="CX10" i="1"/>
  <c r="CW9" i="1"/>
  <c r="CW38" i="1"/>
  <c r="CV37" i="1"/>
  <c r="AG62" i="1"/>
  <c r="AG74" i="1"/>
  <c r="EC31" i="1"/>
  <c r="BO28" i="1" l="1"/>
  <c r="BP12" i="1"/>
  <c r="BP26" i="1" s="1"/>
  <c r="CY10" i="1"/>
  <c r="CX9" i="1"/>
  <c r="CX38" i="1"/>
  <c r="CW37" i="1"/>
  <c r="AG65" i="1"/>
  <c r="AG78" i="1"/>
  <c r="ED31" i="1"/>
  <c r="AH66" i="1" l="1"/>
  <c r="AG67" i="1"/>
  <c r="BQ12" i="1"/>
  <c r="BQ26" i="1" s="1"/>
  <c r="BP28" i="1"/>
  <c r="CZ10" i="1"/>
  <c r="CY9" i="1"/>
  <c r="CY38" i="1"/>
  <c r="CX37" i="1"/>
  <c r="AG80" i="1"/>
  <c r="AI40" i="1"/>
  <c r="AG68" i="1"/>
  <c r="EE31" i="1"/>
  <c r="BQ28" i="1" l="1"/>
  <c r="BR12" i="1"/>
  <c r="BR26" i="1" s="1"/>
  <c r="DA10" i="1"/>
  <c r="CZ9" i="1"/>
  <c r="CZ38" i="1"/>
  <c r="CY37" i="1"/>
  <c r="AI74" i="1"/>
  <c r="AI62" i="1"/>
  <c r="EF31" i="1"/>
  <c r="BR28" i="1" l="1"/>
  <c r="BS12" i="1"/>
  <c r="BS26" i="1" s="1"/>
  <c r="DB10" i="1"/>
  <c r="DA9" i="1"/>
  <c r="DA38" i="1"/>
  <c r="CZ37" i="1"/>
  <c r="AI78" i="1"/>
  <c r="AI65" i="1"/>
  <c r="AI67" i="1" s="1"/>
  <c r="EG31" i="1"/>
  <c r="BS28" i="1" l="1"/>
  <c r="BT12" i="1"/>
  <c r="BT26" i="1" s="1"/>
  <c r="DC10" i="1"/>
  <c r="DB9" i="1"/>
  <c r="DB38" i="1"/>
  <c r="DA37" i="1"/>
  <c r="AI68" i="1"/>
  <c r="AJ40" i="1"/>
  <c r="AI80" i="1"/>
  <c r="EH31" i="1"/>
  <c r="BT28" i="1" l="1"/>
  <c r="BU12" i="1"/>
  <c r="BU26" i="1" s="1"/>
  <c r="DD10" i="1"/>
  <c r="DC9" i="1"/>
  <c r="DC38" i="1"/>
  <c r="DB37" i="1"/>
  <c r="AJ74" i="1"/>
  <c r="AJ62" i="1"/>
  <c r="EI31" i="1"/>
  <c r="BU28" i="1" l="1"/>
  <c r="BV12" i="1"/>
  <c r="BV26" i="1" s="1"/>
  <c r="DE10" i="1"/>
  <c r="DD9" i="1"/>
  <c r="DD38" i="1"/>
  <c r="DC37" i="1"/>
  <c r="AJ65" i="1"/>
  <c r="AJ67" i="1" s="1"/>
  <c r="AJ78" i="1"/>
  <c r="EJ31" i="1"/>
  <c r="BV28" i="1" l="1"/>
  <c r="BW12" i="1"/>
  <c r="BW26" i="1" s="1"/>
  <c r="DF10" i="1"/>
  <c r="DE9" i="1"/>
  <c r="DE38" i="1"/>
  <c r="DD37" i="1"/>
  <c r="AJ68" i="1"/>
  <c r="AK40" i="1"/>
  <c r="AJ80" i="1"/>
  <c r="EK31" i="1"/>
  <c r="BW28" i="1" l="1"/>
  <c r="BX12" i="1"/>
  <c r="BX26" i="1" s="1"/>
  <c r="DG10" i="1"/>
  <c r="DF9" i="1"/>
  <c r="DF38" i="1"/>
  <c r="DE37" i="1"/>
  <c r="AK74" i="1"/>
  <c r="AK62" i="1"/>
  <c r="EL31" i="1"/>
  <c r="BX28" i="1" l="1"/>
  <c r="BY12" i="1"/>
  <c r="BY26" i="1" s="1"/>
  <c r="DH10" i="1"/>
  <c r="DG9" i="1"/>
  <c r="DG38" i="1"/>
  <c r="DF37" i="1"/>
  <c r="AK78" i="1"/>
  <c r="AK65" i="1"/>
  <c r="AK67" i="1" s="1"/>
  <c r="EM31" i="1"/>
  <c r="BY28" i="1" l="1"/>
  <c r="BZ12" i="1"/>
  <c r="BZ26" i="1" s="1"/>
  <c r="DI10" i="1"/>
  <c r="DH9" i="1"/>
  <c r="DH38" i="1"/>
  <c r="DG37" i="1"/>
  <c r="AK68" i="1"/>
  <c r="AK80" i="1"/>
  <c r="AL40" i="1"/>
  <c r="EN31" i="1"/>
  <c r="BZ28" i="1" l="1"/>
  <c r="CA12" i="1"/>
  <c r="CA26" i="1" s="1"/>
  <c r="DJ10" i="1"/>
  <c r="DI9" i="1"/>
  <c r="DI38" i="1"/>
  <c r="DH37" i="1"/>
  <c r="AL74" i="1"/>
  <c r="AL62" i="1"/>
  <c r="EO31" i="1"/>
  <c r="CA28" i="1" l="1"/>
  <c r="CB12" i="1"/>
  <c r="CB26" i="1" s="1"/>
  <c r="DK10" i="1"/>
  <c r="DJ9" i="1"/>
  <c r="DJ38" i="1"/>
  <c r="DI37" i="1"/>
  <c r="AL65" i="1"/>
  <c r="AL67" i="1" s="1"/>
  <c r="AL78" i="1"/>
  <c r="EP31" i="1"/>
  <c r="CB28" i="1" l="1"/>
  <c r="CC12" i="1"/>
  <c r="CC26" i="1" s="1"/>
  <c r="DL10" i="1"/>
  <c r="DK9" i="1"/>
  <c r="DK38" i="1"/>
  <c r="DJ37" i="1"/>
  <c r="AM40" i="1"/>
  <c r="AL68" i="1"/>
  <c r="AL80" i="1"/>
  <c r="EQ31" i="1"/>
  <c r="CC28" i="1" l="1"/>
  <c r="CD12" i="1"/>
  <c r="CD26" i="1" s="1"/>
  <c r="DM10" i="1"/>
  <c r="DL9" i="1"/>
  <c r="DL38" i="1"/>
  <c r="DK37" i="1"/>
  <c r="AM74" i="1"/>
  <c r="AM62" i="1"/>
  <c r="ER31" i="1"/>
  <c r="CD28" i="1" l="1"/>
  <c r="CE29" i="1"/>
  <c r="CE12" i="1"/>
  <c r="CE26" i="1" s="1"/>
  <c r="DN10" i="1"/>
  <c r="DM9" i="1"/>
  <c r="DM38" i="1"/>
  <c r="DL37" i="1"/>
  <c r="AM78" i="1"/>
  <c r="AM65" i="1"/>
  <c r="AM67" i="1" s="1"/>
  <c r="ES31" i="1"/>
  <c r="CE28" i="1" l="1"/>
  <c r="CF12" i="1"/>
  <c r="CF26" i="1" s="1"/>
  <c r="DO10" i="1"/>
  <c r="DN9" i="1"/>
  <c r="DN38" i="1"/>
  <c r="DM37" i="1"/>
  <c r="AM68" i="1"/>
  <c r="AM80" i="1"/>
  <c r="AN40" i="1"/>
  <c r="ET31" i="1"/>
  <c r="CF28" i="1" l="1"/>
  <c r="CG12" i="1"/>
  <c r="CG26" i="1" s="1"/>
  <c r="DP10" i="1"/>
  <c r="DO9" i="1"/>
  <c r="DO38" i="1"/>
  <c r="DN37" i="1"/>
  <c r="AN74" i="1"/>
  <c r="AN62" i="1"/>
  <c r="EU31" i="1"/>
  <c r="CG28" i="1" l="1"/>
  <c r="CH12" i="1"/>
  <c r="CH26" i="1" s="1"/>
  <c r="DQ10" i="1"/>
  <c r="DP9" i="1"/>
  <c r="DP38" i="1"/>
  <c r="DO37" i="1"/>
  <c r="AN65" i="1"/>
  <c r="AN67" i="1" s="1"/>
  <c r="AN78" i="1"/>
  <c r="EV31" i="1"/>
  <c r="CH28" i="1" l="1"/>
  <c r="CI12" i="1"/>
  <c r="CI26" i="1" s="1"/>
  <c r="DR10" i="1"/>
  <c r="DQ9" i="1"/>
  <c r="DQ38" i="1"/>
  <c r="DP37" i="1"/>
  <c r="AN80" i="1"/>
  <c r="AN68" i="1"/>
  <c r="AO40" i="1"/>
  <c r="EW31" i="1"/>
  <c r="CI28" i="1" l="1"/>
  <c r="CJ12" i="1"/>
  <c r="CJ26" i="1" s="1"/>
  <c r="DS10" i="1"/>
  <c r="DR9" i="1"/>
  <c r="DR38" i="1"/>
  <c r="DQ37" i="1"/>
  <c r="AO74" i="1"/>
  <c r="AO62" i="1"/>
  <c r="EX31" i="1"/>
  <c r="CJ28" i="1" l="1"/>
  <c r="CK12" i="1"/>
  <c r="CK26" i="1" s="1"/>
  <c r="DT10" i="1"/>
  <c r="DS9" i="1"/>
  <c r="DS38" i="1"/>
  <c r="DR37" i="1"/>
  <c r="AO65" i="1"/>
  <c r="AO67" i="1" s="1"/>
  <c r="AO78" i="1"/>
  <c r="EY31" i="1"/>
  <c r="CK28" i="1" l="1"/>
  <c r="CL12" i="1"/>
  <c r="CL26" i="1" s="1"/>
  <c r="DU10" i="1"/>
  <c r="DT9" i="1"/>
  <c r="DT38" i="1"/>
  <c r="DS37" i="1"/>
  <c r="AP40" i="1"/>
  <c r="AO68" i="1"/>
  <c r="AO80" i="1"/>
  <c r="EZ31" i="1"/>
  <c r="CL28" i="1" l="1"/>
  <c r="CM12" i="1"/>
  <c r="CM26" i="1" s="1"/>
  <c r="DV10" i="1"/>
  <c r="DU9" i="1"/>
  <c r="DU38" i="1"/>
  <c r="DT37" i="1"/>
  <c r="AP74" i="1"/>
  <c r="AP62" i="1"/>
  <c r="FA31" i="1"/>
  <c r="CM28" i="1" l="1"/>
  <c r="CN12" i="1"/>
  <c r="CN26" i="1" s="1"/>
  <c r="FB31" i="1"/>
  <c r="FC31" i="1" s="1"/>
  <c r="FD31" i="1" s="1"/>
  <c r="DW10" i="1"/>
  <c r="DV9" i="1"/>
  <c r="DU37" i="1"/>
  <c r="DV38" i="1"/>
  <c r="AP78" i="1"/>
  <c r="AP65" i="1"/>
  <c r="AP67" i="1" s="1"/>
  <c r="CO12" i="1" l="1"/>
  <c r="CO26" i="1" s="1"/>
  <c r="CN28" i="1"/>
  <c r="DX10" i="1"/>
  <c r="DW9" i="1"/>
  <c r="DW38" i="1"/>
  <c r="DV37" i="1"/>
  <c r="AQ40" i="1"/>
  <c r="AP80" i="1"/>
  <c r="AP68" i="1"/>
  <c r="CO28" i="1" l="1"/>
  <c r="CP12" i="1"/>
  <c r="CP26" i="1" s="1"/>
  <c r="CP28" i="1" s="1"/>
  <c r="DX9" i="1"/>
  <c r="DY33" i="1"/>
  <c r="DZ10" i="1"/>
  <c r="DW37" i="1"/>
  <c r="DX38" i="1"/>
  <c r="AQ62" i="1"/>
  <c r="AQ74" i="1"/>
  <c r="CQ12" i="1" l="1"/>
  <c r="CQ26" i="1" s="1"/>
  <c r="CQ28" i="1" s="1"/>
  <c r="EA10" i="1"/>
  <c r="DZ9" i="1"/>
  <c r="DZ38" i="1"/>
  <c r="DX37" i="1"/>
  <c r="AQ65" i="1"/>
  <c r="AQ67" i="1" s="1"/>
  <c r="AQ78" i="1"/>
  <c r="EB10" i="1" l="1"/>
  <c r="EA9" i="1"/>
  <c r="EA38" i="1"/>
  <c r="DZ37" i="1"/>
  <c r="CR12" i="1"/>
  <c r="AR40" i="1"/>
  <c r="AQ68" i="1"/>
  <c r="AQ80" i="1"/>
  <c r="EC10" i="1" l="1"/>
  <c r="EB9" i="1"/>
  <c r="EB38" i="1"/>
  <c r="EA37" i="1"/>
  <c r="CR26" i="1"/>
  <c r="CT12" i="1" s="1"/>
  <c r="AR62" i="1"/>
  <c r="AR74" i="1"/>
  <c r="CR28" i="1" l="1"/>
  <c r="ED10" i="1"/>
  <c r="EC9" i="1"/>
  <c r="EC38" i="1"/>
  <c r="EB37" i="1"/>
  <c r="CS26" i="1"/>
  <c r="AR78" i="1"/>
  <c r="AR65" i="1"/>
  <c r="AR67" i="1" s="1"/>
  <c r="CT26" i="1" l="1"/>
  <c r="CS28" i="1"/>
  <c r="CS27" i="1"/>
  <c r="DY12" i="1"/>
  <c r="EE10" i="1"/>
  <c r="ED9" i="1"/>
  <c r="ED38" i="1"/>
  <c r="EC37" i="1"/>
  <c r="AR68" i="1"/>
  <c r="AS40" i="1"/>
  <c r="AR80" i="1"/>
  <c r="CT28" i="1" l="1"/>
  <c r="CU12" i="1"/>
  <c r="CU26" i="1" s="1"/>
  <c r="DY26" i="1"/>
  <c r="FE12" i="1" s="1"/>
  <c r="FE26" i="1" s="1"/>
  <c r="FE28" i="1" s="1"/>
  <c r="EF10" i="1"/>
  <c r="EE9" i="1"/>
  <c r="EE38" i="1"/>
  <c r="ED37" i="1"/>
  <c r="AS62" i="1"/>
  <c r="AS74" i="1"/>
  <c r="DY28" i="1" l="1"/>
  <c r="CV12" i="1"/>
  <c r="CV26" i="1" s="1"/>
  <c r="CU28" i="1"/>
  <c r="EG10" i="1"/>
  <c r="EF9" i="1"/>
  <c r="EF38" i="1"/>
  <c r="EE37" i="1"/>
  <c r="AS78" i="1"/>
  <c r="AS65" i="1"/>
  <c r="AS67" i="1" s="1"/>
  <c r="CW12" i="1" l="1"/>
  <c r="CW26" i="1" s="1"/>
  <c r="CV28" i="1"/>
  <c r="EH10" i="1"/>
  <c r="EG9" i="1"/>
  <c r="EG38" i="1"/>
  <c r="EF37" i="1"/>
  <c r="AS80" i="1"/>
  <c r="AS68" i="1"/>
  <c r="AT40" i="1"/>
  <c r="CX12" i="1" l="1"/>
  <c r="CX26" i="1" s="1"/>
  <c r="CW28" i="1"/>
  <c r="EI10" i="1"/>
  <c r="EH9" i="1"/>
  <c r="EH38" i="1"/>
  <c r="EG37" i="1"/>
  <c r="AT74" i="1"/>
  <c r="AT62" i="1"/>
  <c r="CY12" i="1" l="1"/>
  <c r="CY26" i="1" s="1"/>
  <c r="CX28" i="1"/>
  <c r="EJ10" i="1"/>
  <c r="EI9" i="1"/>
  <c r="EI38" i="1"/>
  <c r="EH37" i="1"/>
  <c r="AT78" i="1"/>
  <c r="AT65" i="1"/>
  <c r="AT67" i="1" s="1"/>
  <c r="CZ12" i="1" l="1"/>
  <c r="CZ26" i="1" s="1"/>
  <c r="CY28" i="1"/>
  <c r="EK10" i="1"/>
  <c r="EJ9" i="1"/>
  <c r="EJ38" i="1"/>
  <c r="EI37" i="1"/>
  <c r="AU40" i="1"/>
  <c r="AT68" i="1"/>
  <c r="AT80" i="1"/>
  <c r="DA12" i="1" l="1"/>
  <c r="DA26" i="1" s="1"/>
  <c r="CZ28" i="1"/>
  <c r="EL10" i="1"/>
  <c r="EK9" i="1"/>
  <c r="EK38" i="1"/>
  <c r="EJ37" i="1"/>
  <c r="AU62" i="1"/>
  <c r="AU74" i="1"/>
  <c r="DB12" i="1" l="1"/>
  <c r="DB26" i="1" s="1"/>
  <c r="DA28" i="1"/>
  <c r="EM10" i="1"/>
  <c r="EL9" i="1"/>
  <c r="EL38" i="1"/>
  <c r="EK37" i="1"/>
  <c r="AU65" i="1"/>
  <c r="AU67" i="1" s="1"/>
  <c r="AU78" i="1"/>
  <c r="DC12" i="1" l="1"/>
  <c r="DC26" i="1" s="1"/>
  <c r="DB28" i="1"/>
  <c r="EN10" i="1"/>
  <c r="EM9" i="1"/>
  <c r="EM38" i="1"/>
  <c r="EL37" i="1"/>
  <c r="AV40" i="1"/>
  <c r="AU80" i="1"/>
  <c r="AU68" i="1"/>
  <c r="DD12" i="1" l="1"/>
  <c r="DD26" i="1" s="1"/>
  <c r="DC28" i="1"/>
  <c r="EO10" i="1"/>
  <c r="EN9" i="1"/>
  <c r="EN38" i="1"/>
  <c r="EM37" i="1"/>
  <c r="AV74" i="1"/>
  <c r="AV62" i="1"/>
  <c r="DE12" i="1" l="1"/>
  <c r="DE26" i="1" s="1"/>
  <c r="DD28" i="1"/>
  <c r="EP10" i="1"/>
  <c r="EO9" i="1"/>
  <c r="EO38" i="1"/>
  <c r="EN37" i="1"/>
  <c r="AV65" i="1"/>
  <c r="AV67" i="1" s="1"/>
  <c r="AV78" i="1"/>
  <c r="DF12" i="1" l="1"/>
  <c r="DF26" i="1" s="1"/>
  <c r="DE28" i="1"/>
  <c r="EQ10" i="1"/>
  <c r="EP9" i="1"/>
  <c r="EP38" i="1"/>
  <c r="EO37" i="1"/>
  <c r="AV68" i="1"/>
  <c r="AW40" i="1"/>
  <c r="AV80" i="1"/>
  <c r="DG12" i="1" l="1"/>
  <c r="DG26" i="1" s="1"/>
  <c r="DH29" i="1" s="1"/>
  <c r="DF28" i="1"/>
  <c r="ER10" i="1"/>
  <c r="EQ9" i="1"/>
  <c r="EQ38" i="1"/>
  <c r="EP37" i="1"/>
  <c r="AW62" i="1"/>
  <c r="AW74" i="1"/>
  <c r="DH12" i="1" l="1"/>
  <c r="DH26" i="1" s="1"/>
  <c r="DG28" i="1"/>
  <c r="ES10" i="1"/>
  <c r="ER9" i="1"/>
  <c r="ER38" i="1"/>
  <c r="EQ37" i="1"/>
  <c r="AW65" i="1"/>
  <c r="AW67" i="1" s="1"/>
  <c r="AW78" i="1"/>
  <c r="DH28" i="1" l="1"/>
  <c r="ET10" i="1"/>
  <c r="ES9" i="1"/>
  <c r="ES38" i="1"/>
  <c r="ER37" i="1"/>
  <c r="DI12" i="1"/>
  <c r="DI26" i="1" s="1"/>
  <c r="DI28" i="1" s="1"/>
  <c r="AW68" i="1"/>
  <c r="AW80" i="1"/>
  <c r="AX40" i="1"/>
  <c r="EU10" i="1" l="1"/>
  <c r="ET9" i="1"/>
  <c r="ET38" i="1"/>
  <c r="ES37" i="1"/>
  <c r="DJ12" i="1"/>
  <c r="DJ26" i="1" s="1"/>
  <c r="DJ28" i="1" s="1"/>
  <c r="AX62" i="1"/>
  <c r="AX74" i="1"/>
  <c r="EV10" i="1" l="1"/>
  <c r="EU9" i="1"/>
  <c r="EU38" i="1"/>
  <c r="ET37" i="1"/>
  <c r="DK12" i="1"/>
  <c r="AX78" i="1"/>
  <c r="AX65" i="1"/>
  <c r="AX67" i="1" s="1"/>
  <c r="EW10" i="1" l="1"/>
  <c r="EV9" i="1"/>
  <c r="EV38" i="1"/>
  <c r="EU37" i="1"/>
  <c r="DK26" i="1"/>
  <c r="AY40" i="1"/>
  <c r="AX68" i="1"/>
  <c r="AX80" i="1"/>
  <c r="DK28" i="1" l="1"/>
  <c r="EX10" i="1"/>
  <c r="EW9" i="1"/>
  <c r="EW38" i="1"/>
  <c r="EV37" i="1"/>
  <c r="DL12" i="1"/>
  <c r="DL26" i="1" s="1"/>
  <c r="AY62" i="1"/>
  <c r="AY74" i="1"/>
  <c r="DM12" i="1" l="1"/>
  <c r="DM26" i="1" s="1"/>
  <c r="DM28" i="1" s="1"/>
  <c r="DL28" i="1"/>
  <c r="EY10" i="1"/>
  <c r="EX9" i="1"/>
  <c r="EX38" i="1"/>
  <c r="EW37" i="1"/>
  <c r="AY65" i="1"/>
  <c r="AY67" i="1" s="1"/>
  <c r="AY78" i="1"/>
  <c r="EZ10" i="1" l="1"/>
  <c r="EY9" i="1"/>
  <c r="EY38" i="1"/>
  <c r="EX37" i="1"/>
  <c r="DN12" i="1"/>
  <c r="DN26" i="1" s="1"/>
  <c r="AY68" i="1"/>
  <c r="AY80" i="1"/>
  <c r="AZ40" i="1"/>
  <c r="DO12" i="1" l="1"/>
  <c r="DO26" i="1" s="1"/>
  <c r="DN28" i="1"/>
  <c r="FA10" i="1"/>
  <c r="EZ9" i="1"/>
  <c r="EZ38" i="1"/>
  <c r="EY37" i="1"/>
  <c r="AZ62" i="1"/>
  <c r="AZ74" i="1"/>
  <c r="DP12" i="1" l="1"/>
  <c r="DP26" i="1" s="1"/>
  <c r="DO28" i="1"/>
  <c r="FB10" i="1"/>
  <c r="FA9" i="1"/>
  <c r="FA38" i="1"/>
  <c r="EZ37" i="1"/>
  <c r="AZ65" i="1"/>
  <c r="AZ67" i="1" s="1"/>
  <c r="AZ78" i="1"/>
  <c r="DQ12" i="1" l="1"/>
  <c r="DQ26" i="1" s="1"/>
  <c r="DP28" i="1"/>
  <c r="FC10" i="1"/>
  <c r="FB9" i="1"/>
  <c r="FB38" i="1"/>
  <c r="FA37" i="1"/>
  <c r="BA40" i="1"/>
  <c r="AZ68" i="1"/>
  <c r="AZ80" i="1"/>
  <c r="DR12" i="1" l="1"/>
  <c r="DR26" i="1" s="1"/>
  <c r="DQ28" i="1"/>
  <c r="FD10" i="1"/>
  <c r="FC9" i="1"/>
  <c r="FC38" i="1"/>
  <c r="FB37" i="1"/>
  <c r="BA62" i="1"/>
  <c r="BA74" i="1"/>
  <c r="DS12" i="1" l="1"/>
  <c r="DS26" i="1" s="1"/>
  <c r="DR28" i="1"/>
  <c r="FD9" i="1"/>
  <c r="FE33" i="1"/>
  <c r="FD38" i="1"/>
  <c r="FD37" i="1" s="1"/>
  <c r="FC37" i="1"/>
  <c r="BA78" i="1"/>
  <c r="BA65" i="1"/>
  <c r="BA67" i="1" s="1"/>
  <c r="DT12" i="1" l="1"/>
  <c r="DT26" i="1" s="1"/>
  <c r="DS28" i="1"/>
  <c r="BA80" i="1"/>
  <c r="BB82" i="1" s="1"/>
  <c r="BB40" i="1"/>
  <c r="BA68" i="1"/>
  <c r="BB69" i="1" s="1"/>
  <c r="DU12" i="1" l="1"/>
  <c r="DU26" i="1" s="1"/>
  <c r="DT28" i="1"/>
  <c r="BB74" i="1"/>
  <c r="BB62" i="1"/>
  <c r="DV12" i="1" l="1"/>
  <c r="DV26" i="1" s="1"/>
  <c r="DU28" i="1"/>
  <c r="BB65" i="1"/>
  <c r="BB67" i="1" s="1"/>
  <c r="BB78" i="1"/>
  <c r="DW12" i="1" l="1"/>
  <c r="DW26" i="1" s="1"/>
  <c r="DV28" i="1"/>
  <c r="BC40" i="1"/>
  <c r="BB80" i="1"/>
  <c r="BB68" i="1"/>
  <c r="DX12" i="1" l="1"/>
  <c r="DX26" i="1" s="1"/>
  <c r="DX28" i="1" s="1"/>
  <c r="DW28" i="1"/>
  <c r="BC74" i="1"/>
  <c r="BC62" i="1"/>
  <c r="DY27" i="1" l="1"/>
  <c r="DZ12" i="1"/>
  <c r="BC65" i="1"/>
  <c r="BC78" i="1"/>
  <c r="BC68" i="1" l="1"/>
  <c r="BC67" i="1"/>
  <c r="DZ26" i="1"/>
  <c r="BD40" i="1"/>
  <c r="BC80" i="1"/>
  <c r="EA12" i="1" l="1"/>
  <c r="EA26" i="1" s="1"/>
  <c r="DZ28" i="1"/>
  <c r="BD74" i="1"/>
  <c r="BD62" i="1"/>
  <c r="EB12" i="1" l="1"/>
  <c r="EB26" i="1" s="1"/>
  <c r="EA28" i="1"/>
  <c r="BD65" i="1"/>
  <c r="BD67" i="1" s="1"/>
  <c r="BD78" i="1"/>
  <c r="EC12" i="1" l="1"/>
  <c r="EC26" i="1" s="1"/>
  <c r="EB28" i="1"/>
  <c r="BE40" i="1"/>
  <c r="BD68" i="1"/>
  <c r="BD80" i="1"/>
  <c r="ED12" i="1" l="1"/>
  <c r="ED26" i="1" s="1"/>
  <c r="EC28" i="1"/>
  <c r="BE74" i="1"/>
  <c r="BE62" i="1"/>
  <c r="EE12" i="1" l="1"/>
  <c r="EE26" i="1" s="1"/>
  <c r="ED28" i="1"/>
  <c r="BE65" i="1"/>
  <c r="BE67" i="1" s="1"/>
  <c r="BE78" i="1"/>
  <c r="EF12" i="1" l="1"/>
  <c r="EF26" i="1" s="1"/>
  <c r="EE28" i="1"/>
  <c r="BE68" i="1"/>
  <c r="BF40" i="1"/>
  <c r="BE80" i="1"/>
  <c r="EG12" i="1" l="1"/>
  <c r="EG26" i="1" s="1"/>
  <c r="EF28" i="1"/>
  <c r="BF74" i="1"/>
  <c r="BF62" i="1"/>
  <c r="EH12" i="1" l="1"/>
  <c r="EH26" i="1" s="1"/>
  <c r="EG28" i="1"/>
  <c r="BF78" i="1"/>
  <c r="BF65" i="1"/>
  <c r="BF67" i="1" s="1"/>
  <c r="EI12" i="1" l="1"/>
  <c r="EI26" i="1" s="1"/>
  <c r="EH28" i="1"/>
  <c r="BG40" i="1"/>
  <c r="BF80" i="1"/>
  <c r="BF68" i="1"/>
  <c r="EJ12" i="1" l="1"/>
  <c r="EJ26" i="1" s="1"/>
  <c r="EI28" i="1"/>
  <c r="BG62" i="1"/>
  <c r="BG74" i="1"/>
  <c r="EK12" i="1" l="1"/>
  <c r="EK26" i="1" s="1"/>
  <c r="EJ28" i="1"/>
  <c r="BG65" i="1"/>
  <c r="BG67" i="1" s="1"/>
  <c r="BG78" i="1"/>
  <c r="EL12" i="1" l="1"/>
  <c r="EL26" i="1" s="1"/>
  <c r="EK28" i="1"/>
  <c r="BG80" i="1"/>
  <c r="BH40" i="1"/>
  <c r="BG68" i="1"/>
  <c r="EM12" i="1" l="1"/>
  <c r="EM26" i="1" s="1"/>
  <c r="EL28" i="1"/>
  <c r="BH62" i="1"/>
  <c r="BH74" i="1"/>
  <c r="EN12" i="1" l="1"/>
  <c r="EN26" i="1" s="1"/>
  <c r="EM28" i="1"/>
  <c r="BH65" i="1"/>
  <c r="BH67" i="1" s="1"/>
  <c r="BH78" i="1"/>
  <c r="EO12" i="1" l="1"/>
  <c r="EO26" i="1" s="1"/>
  <c r="EN28" i="1"/>
  <c r="BI40" i="1"/>
  <c r="BH80" i="1"/>
  <c r="BH68" i="1"/>
  <c r="EP12" i="1" l="1"/>
  <c r="EP26" i="1" s="1"/>
  <c r="EO28" i="1"/>
  <c r="BI62" i="1"/>
  <c r="BI74" i="1"/>
  <c r="EQ12" i="1" l="1"/>
  <c r="EQ26" i="1" s="1"/>
  <c r="ER29" i="1" s="1"/>
  <c r="EP28" i="1"/>
  <c r="BI65" i="1"/>
  <c r="BI67" i="1" s="1"/>
  <c r="BI78" i="1"/>
  <c r="ER12" i="1" l="1"/>
  <c r="ER26" i="1" s="1"/>
  <c r="ER28" i="1" s="1"/>
  <c r="EQ28" i="1"/>
  <c r="BJ40" i="1"/>
  <c r="BI68" i="1"/>
  <c r="BI80" i="1"/>
  <c r="ES12" i="1" l="1"/>
  <c r="ES26" i="1" s="1"/>
  <c r="ES28" i="1" s="1"/>
  <c r="BJ62" i="1"/>
  <c r="BJ74" i="1"/>
  <c r="ET12" i="1" l="1"/>
  <c r="ET26" i="1" s="1"/>
  <c r="ET28" i="1" s="1"/>
  <c r="BJ78" i="1"/>
  <c r="BJ65" i="1"/>
  <c r="BK40" i="1" l="1"/>
  <c r="BK74" i="1" s="1"/>
  <c r="BJ67" i="1"/>
  <c r="EU12" i="1"/>
  <c r="BJ68" i="1"/>
  <c r="BJ80" i="1"/>
  <c r="BK62" i="1" l="1"/>
  <c r="BK65" i="1" s="1"/>
  <c r="BL40" i="1" s="1"/>
  <c r="EU26" i="1"/>
  <c r="BK78" i="1" l="1"/>
  <c r="BL62" i="1"/>
  <c r="BL74" i="1"/>
  <c r="BK67" i="1"/>
  <c r="BK80" i="1"/>
  <c r="BK68" i="1"/>
  <c r="EV12" i="1"/>
  <c r="EV26" i="1" s="1"/>
  <c r="EU28" i="1"/>
  <c r="BL78" i="1"/>
  <c r="BL65" i="1"/>
  <c r="BM40" i="1" s="1"/>
  <c r="BL67" i="1" l="1"/>
  <c r="EW12" i="1"/>
  <c r="EW26" i="1" s="1"/>
  <c r="EV28" i="1"/>
  <c r="BL80" i="1"/>
  <c r="BL68" i="1"/>
  <c r="EX12" i="1" l="1"/>
  <c r="EX26" i="1" s="1"/>
  <c r="EW28" i="1"/>
  <c r="K41" i="5"/>
  <c r="EY12" i="1" l="1"/>
  <c r="EY26" i="1" s="1"/>
  <c r="EX28" i="1"/>
  <c r="K42" i="5"/>
  <c r="EZ12" i="1" l="1"/>
  <c r="EZ26" i="1" s="1"/>
  <c r="EY28" i="1"/>
  <c r="BM75" i="1"/>
  <c r="FA12" i="1" l="1"/>
  <c r="FA26" i="1" s="1"/>
  <c r="FA28" i="1" s="1"/>
  <c r="EZ28" i="1"/>
  <c r="BM62" i="1"/>
  <c r="BM65" i="1" s="1"/>
  <c r="BM74" i="1"/>
  <c r="E9" i="2"/>
  <c r="BN66" i="1" l="1"/>
  <c r="BM67" i="1"/>
  <c r="FB12" i="1"/>
  <c r="FB26" i="1" s="1"/>
  <c r="FB28" i="1" s="1"/>
  <c r="E15" i="2"/>
  <c r="E20" i="2" s="1"/>
  <c r="E36" i="2" s="1"/>
  <c r="E38" i="2" s="1"/>
  <c r="F6" i="2" s="1"/>
  <c r="F36" i="2" s="1"/>
  <c r="F38" i="2" s="1"/>
  <c r="G6" i="2" s="1"/>
  <c r="G36" i="2" s="1"/>
  <c r="G38" i="2" s="1"/>
  <c r="H6" i="2" s="1"/>
  <c r="H36" i="2" s="1"/>
  <c r="H38" i="2" s="1"/>
  <c r="BM77" i="1"/>
  <c r="BN75" i="1"/>
  <c r="BM78" i="1"/>
  <c r="FC12" i="1" l="1"/>
  <c r="FC26" i="1" s="1"/>
  <c r="FC28" i="1" s="1"/>
  <c r="BN78" i="1"/>
  <c r="BM80" i="1"/>
  <c r="BM68" i="1"/>
  <c r="BO40" i="1"/>
  <c r="BN77" i="1"/>
  <c r="FD12" i="1" l="1"/>
  <c r="BN80" i="1"/>
  <c r="BO74" i="1"/>
  <c r="BO62" i="1"/>
  <c r="FD26" i="1" l="1"/>
  <c r="BO78" i="1"/>
  <c r="BO65" i="1"/>
  <c r="BO67" i="1" s="1"/>
  <c r="FE27" i="1" l="1"/>
  <c r="FD28" i="1"/>
  <c r="BO80" i="1"/>
  <c r="BO68" i="1"/>
  <c r="BP40" i="1"/>
  <c r="BP62" i="1" l="1"/>
  <c r="BP74" i="1"/>
  <c r="BP65" i="1" l="1"/>
  <c r="BP67" i="1" s="1"/>
  <c r="BP78" i="1"/>
  <c r="BP80" i="1" l="1"/>
  <c r="BP68" i="1"/>
  <c r="BQ40" i="1"/>
  <c r="BQ74" i="1" l="1"/>
  <c r="BQ62" i="1"/>
  <c r="BQ65" i="1" l="1"/>
  <c r="BQ67" i="1" s="1"/>
  <c r="BQ78" i="1"/>
  <c r="BQ80" i="1" l="1"/>
  <c r="BQ68" i="1"/>
  <c r="BR40" i="1"/>
  <c r="BR74" i="1" l="1"/>
  <c r="BR62" i="1"/>
  <c r="BR78" i="1" l="1"/>
  <c r="BR65" i="1"/>
  <c r="BR67" i="1" s="1"/>
  <c r="BR80" i="1" l="1"/>
  <c r="BR68" i="1"/>
  <c r="BS40" i="1"/>
  <c r="BS74" i="1" l="1"/>
  <c r="BS62" i="1"/>
  <c r="BS65" i="1" l="1"/>
  <c r="BS67" i="1" s="1"/>
  <c r="BS78" i="1"/>
  <c r="BS68" i="1" l="1"/>
  <c r="BT40" i="1"/>
  <c r="BS80" i="1"/>
  <c r="BT74" i="1" l="1"/>
  <c r="BT62" i="1"/>
  <c r="BT78" i="1" l="1"/>
  <c r="BT65" i="1"/>
  <c r="BT67" i="1" s="1"/>
  <c r="BT68" i="1" l="1"/>
  <c r="BT80" i="1"/>
  <c r="BU40" i="1"/>
  <c r="BU62" i="1" l="1"/>
  <c r="BU74" i="1"/>
  <c r="BU78" i="1" l="1"/>
  <c r="BU65" i="1"/>
  <c r="BU67" i="1" s="1"/>
  <c r="BU80" i="1" l="1"/>
  <c r="BU68" i="1"/>
  <c r="BV40" i="1"/>
  <c r="BV62" i="1" l="1"/>
  <c r="BV74" i="1"/>
  <c r="BV65" i="1" l="1"/>
  <c r="BV67" i="1" s="1"/>
  <c r="BV78" i="1"/>
  <c r="BW40" i="1" l="1"/>
  <c r="BV68" i="1"/>
  <c r="BV80" i="1"/>
  <c r="BW74" i="1" l="1"/>
  <c r="BW62" i="1"/>
  <c r="BW78" i="1" l="1"/>
  <c r="BW65" i="1"/>
  <c r="BW67" i="1" s="1"/>
  <c r="BW80" i="1" l="1"/>
  <c r="BW68" i="1"/>
  <c r="BX40" i="1"/>
  <c r="BX74" i="1" l="1"/>
  <c r="BX62" i="1"/>
  <c r="BX78" i="1" l="1"/>
  <c r="BX65" i="1"/>
  <c r="BX67" i="1" s="1"/>
  <c r="BX80" i="1" l="1"/>
  <c r="BX68" i="1"/>
  <c r="BY40" i="1"/>
  <c r="BY74" i="1" l="1"/>
  <c r="BY62" i="1"/>
  <c r="BY65" i="1" l="1"/>
  <c r="BY67" i="1" s="1"/>
  <c r="BY78" i="1"/>
  <c r="BZ40" i="1" l="1"/>
  <c r="BY80" i="1"/>
  <c r="BY68" i="1"/>
  <c r="BZ62" i="1" l="1"/>
  <c r="BZ74" i="1"/>
  <c r="BZ78" i="1" l="1"/>
  <c r="BZ65" i="1"/>
  <c r="BZ67" i="1" s="1"/>
  <c r="BZ68" i="1" l="1"/>
  <c r="BZ80" i="1"/>
  <c r="CA40" i="1"/>
  <c r="CA74" i="1" l="1"/>
  <c r="CA62" i="1"/>
  <c r="CA65" i="1" l="1"/>
  <c r="CA67" i="1" s="1"/>
  <c r="CA78" i="1"/>
  <c r="CA80" i="1" l="1"/>
  <c r="CB40" i="1"/>
  <c r="CA68" i="1"/>
  <c r="CB74" i="1" l="1"/>
  <c r="CB62" i="1"/>
  <c r="CB78" i="1" l="1"/>
  <c r="CB65" i="1"/>
  <c r="CB67" i="1" s="1"/>
  <c r="CC40" i="1" l="1"/>
  <c r="CB68" i="1"/>
  <c r="CB80" i="1"/>
  <c r="CC62" i="1" l="1"/>
  <c r="CC74" i="1"/>
  <c r="CC78" i="1" l="1"/>
  <c r="CC65" i="1"/>
  <c r="CC67" i="1" s="1"/>
  <c r="CC68" i="1" l="1"/>
  <c r="CC80" i="1"/>
  <c r="CD40" i="1"/>
  <c r="CD62" i="1" l="1"/>
  <c r="CD74" i="1"/>
  <c r="CD65" i="1" l="1"/>
  <c r="CD67" i="1" s="1"/>
  <c r="CD78" i="1"/>
  <c r="CE40" i="1" l="1"/>
  <c r="CD68" i="1"/>
  <c r="CE69" i="1" s="1"/>
  <c r="CD80" i="1"/>
  <c r="F40" i="5" l="1"/>
  <c r="CE82" i="1"/>
  <c r="CE74" i="1"/>
  <c r="CE62" i="1"/>
  <c r="CE78" i="1" l="1"/>
  <c r="CE65" i="1"/>
  <c r="CE67" i="1" s="1"/>
  <c r="CE68" i="1" l="1"/>
  <c r="CF40" i="1"/>
  <c r="CE80" i="1"/>
  <c r="CF74" i="1" l="1"/>
  <c r="CF62" i="1"/>
  <c r="CF78" i="1" s="1"/>
  <c r="CF65" i="1" l="1"/>
  <c r="CF67" i="1" s="1"/>
  <c r="CF80" i="1" l="1"/>
  <c r="CF68" i="1"/>
  <c r="CG40" i="1"/>
  <c r="K40" i="5" l="1"/>
  <c r="CG62" i="1"/>
  <c r="CG74" i="1"/>
  <c r="CG78" i="1" l="1"/>
  <c r="CG65" i="1"/>
  <c r="CG67" i="1" s="1"/>
  <c r="CG80" i="1" l="1"/>
  <c r="CG68" i="1"/>
  <c r="CH40" i="1"/>
  <c r="CH74" i="1" l="1"/>
  <c r="CH62" i="1"/>
  <c r="CH78" i="1" l="1"/>
  <c r="CH65" i="1"/>
  <c r="CH67" i="1" s="1"/>
  <c r="CH68" i="1" l="1"/>
  <c r="CI40" i="1"/>
  <c r="CH80" i="1"/>
  <c r="CI74" i="1" l="1"/>
  <c r="CI62" i="1"/>
  <c r="CI78" i="1" l="1"/>
  <c r="CI65" i="1"/>
  <c r="CI67" i="1" s="1"/>
  <c r="CI68" i="1" l="1"/>
  <c r="CI80" i="1"/>
  <c r="CJ40" i="1"/>
  <c r="CJ74" i="1" l="1"/>
  <c r="CJ62" i="1"/>
  <c r="CJ65" i="1" l="1"/>
  <c r="CJ67" i="1" s="1"/>
  <c r="CJ78" i="1"/>
  <c r="CK40" i="1" l="1"/>
  <c r="CJ80" i="1"/>
  <c r="CJ68" i="1"/>
  <c r="CK74" i="1" l="1"/>
  <c r="CK62" i="1"/>
  <c r="CK78" i="1" l="1"/>
  <c r="CK65" i="1"/>
  <c r="CK67" i="1" s="1"/>
  <c r="CK68" i="1" l="1"/>
  <c r="CK80" i="1"/>
  <c r="CL40" i="1"/>
  <c r="CL62" i="1" l="1"/>
  <c r="CL74" i="1"/>
  <c r="CL65" i="1" l="1"/>
  <c r="CL67" i="1" s="1"/>
  <c r="CL78" i="1"/>
  <c r="CL68" i="1" l="1"/>
  <c r="CL80" i="1"/>
  <c r="CM40" i="1"/>
  <c r="CM74" i="1" l="1"/>
  <c r="CM62" i="1"/>
  <c r="CM78" i="1" l="1"/>
  <c r="CM65" i="1"/>
  <c r="CM67" i="1" s="1"/>
  <c r="CM68" i="1" l="1"/>
  <c r="CM80" i="1"/>
  <c r="CN40" i="1"/>
  <c r="CN74" i="1" l="1"/>
  <c r="CN62" i="1"/>
  <c r="CN78" i="1" l="1"/>
  <c r="CN65" i="1"/>
  <c r="CO40" i="1" l="1"/>
  <c r="CO62" i="1" s="1"/>
  <c r="CN67" i="1"/>
  <c r="CN68" i="1"/>
  <c r="CN80" i="1"/>
  <c r="CO74" i="1" l="1"/>
  <c r="CO65" i="1"/>
  <c r="CO67" i="1" s="1"/>
  <c r="CO78" i="1"/>
  <c r="CO68" i="1" l="1"/>
  <c r="CP40" i="1"/>
  <c r="CO80" i="1"/>
  <c r="CP62" i="1" l="1"/>
  <c r="CP74" i="1"/>
  <c r="CP65" i="1" l="1"/>
  <c r="CP67" i="1" s="1"/>
  <c r="CP78" i="1"/>
  <c r="CP68" i="1" l="1"/>
  <c r="CQ40" i="1"/>
  <c r="CP80" i="1"/>
  <c r="CQ62" i="1" l="1"/>
  <c r="CQ74" i="1"/>
  <c r="CQ65" i="1" l="1"/>
  <c r="CQ67" i="1" s="1"/>
  <c r="CQ78" i="1"/>
  <c r="CQ68" i="1" l="1"/>
  <c r="CR40" i="1"/>
  <c r="CQ80" i="1"/>
  <c r="CR62" i="1" l="1"/>
  <c r="CR74" i="1"/>
  <c r="CR65" i="1" l="1"/>
  <c r="CR78" i="1"/>
  <c r="CT40" i="1" l="1"/>
  <c r="CR67" i="1"/>
  <c r="CR68" i="1"/>
  <c r="CR80" i="1"/>
  <c r="CS62" i="1" l="1"/>
  <c r="CS74" i="1"/>
  <c r="CS65" i="1" l="1"/>
  <c r="CS78" i="1"/>
  <c r="DY40" i="1" l="1"/>
  <c r="CS67" i="1"/>
  <c r="CS68" i="1"/>
  <c r="CS66" i="1"/>
  <c r="CS80" i="1"/>
  <c r="CT74" i="1" l="1"/>
  <c r="CT62" i="1"/>
  <c r="CT78" i="1" l="1"/>
  <c r="CT65" i="1"/>
  <c r="CT67" i="1" s="1"/>
  <c r="CU40" i="1" l="1"/>
  <c r="CT68" i="1"/>
  <c r="CT80" i="1"/>
  <c r="CU62" i="1" l="1"/>
  <c r="CU74" i="1"/>
  <c r="DY74" i="1"/>
  <c r="DY62" i="1"/>
  <c r="CU65" i="1" l="1"/>
  <c r="CU67" i="1" s="1"/>
  <c r="CU78" i="1"/>
  <c r="DY78" i="1"/>
  <c r="DY65" i="1"/>
  <c r="DY67" i="1" s="1"/>
  <c r="DY80" i="1" l="1"/>
  <c r="DY68" i="1"/>
  <c r="FE40" i="1"/>
  <c r="FE62" i="1" s="1"/>
  <c r="CU68" i="1"/>
  <c r="CV40" i="1"/>
  <c r="CU80" i="1"/>
  <c r="CV74" i="1" l="1"/>
  <c r="CV62" i="1"/>
  <c r="FE74" i="1"/>
  <c r="FE78" i="1" l="1"/>
  <c r="FE65" i="1"/>
  <c r="FE67" i="1" s="1"/>
  <c r="CV65" i="1"/>
  <c r="CV67" i="1" s="1"/>
  <c r="CV78" i="1"/>
  <c r="FE80" i="1" l="1"/>
  <c r="FE68" i="1"/>
  <c r="CW40" i="1"/>
  <c r="CV68" i="1"/>
  <c r="CV80" i="1"/>
  <c r="CW62" i="1" l="1"/>
  <c r="CW74" i="1"/>
  <c r="CW78" i="1" l="1"/>
  <c r="CW65" i="1"/>
  <c r="CW67" i="1" s="1"/>
  <c r="CX40" i="1" l="1"/>
  <c r="CW80" i="1"/>
  <c r="CW68" i="1"/>
  <c r="CX62" i="1" l="1"/>
  <c r="CX74" i="1"/>
  <c r="CX78" i="1" l="1"/>
  <c r="CX65" i="1"/>
  <c r="CX67" i="1" s="1"/>
  <c r="CX68" i="1" l="1"/>
  <c r="CY40" i="1"/>
  <c r="CX80" i="1"/>
  <c r="CY74" i="1" l="1"/>
  <c r="CY62" i="1"/>
  <c r="CY78" i="1" l="1"/>
  <c r="CY65" i="1"/>
  <c r="CY67" i="1" s="1"/>
  <c r="CY80" i="1" l="1"/>
  <c r="CZ40" i="1"/>
  <c r="CY68" i="1"/>
  <c r="CZ62" i="1" l="1"/>
  <c r="CZ74" i="1"/>
  <c r="CZ65" i="1" l="1"/>
  <c r="CZ67" i="1" s="1"/>
  <c r="CZ78" i="1"/>
  <c r="CZ68" i="1" l="1"/>
  <c r="DA40" i="1"/>
  <c r="CZ80" i="1"/>
  <c r="DA74" i="1" l="1"/>
  <c r="DA62" i="1"/>
  <c r="DA65" i="1" l="1"/>
  <c r="DA67" i="1" s="1"/>
  <c r="DA78" i="1"/>
  <c r="DA68" i="1" l="1"/>
  <c r="DB40" i="1"/>
  <c r="DA80" i="1"/>
  <c r="DB62" i="1" l="1"/>
  <c r="DB74" i="1"/>
  <c r="DB78" i="1" l="1"/>
  <c r="DB65" i="1"/>
  <c r="DB67" i="1" s="1"/>
  <c r="DB80" i="1" l="1"/>
  <c r="DC40" i="1"/>
  <c r="DB68" i="1"/>
  <c r="DC74" i="1" l="1"/>
  <c r="DC62" i="1"/>
  <c r="DC78" i="1" l="1"/>
  <c r="DC65" i="1"/>
  <c r="DC67" i="1" s="1"/>
  <c r="DC80" i="1" l="1"/>
  <c r="DD40" i="1"/>
  <c r="DC68" i="1"/>
  <c r="DD74" i="1" l="1"/>
  <c r="DD62" i="1"/>
  <c r="DD65" i="1" l="1"/>
  <c r="DD67" i="1" s="1"/>
  <c r="DD78" i="1"/>
  <c r="DD68" i="1" l="1"/>
  <c r="DD80" i="1"/>
  <c r="DE40" i="1"/>
  <c r="DE74" i="1" l="1"/>
  <c r="DE62" i="1"/>
  <c r="DE65" i="1" l="1"/>
  <c r="DE67" i="1" s="1"/>
  <c r="DE78" i="1"/>
  <c r="DE80" i="1" l="1"/>
  <c r="DF40" i="1"/>
  <c r="DE68" i="1"/>
  <c r="DF62" i="1" l="1"/>
  <c r="DF74" i="1"/>
  <c r="DF65" i="1" l="1"/>
  <c r="DF67" i="1" s="1"/>
  <c r="DF78" i="1"/>
  <c r="DF68" i="1" l="1"/>
  <c r="DF80" i="1"/>
  <c r="DG40" i="1"/>
  <c r="DG74" i="1" l="1"/>
  <c r="DG62" i="1"/>
  <c r="DG65" i="1" l="1"/>
  <c r="DG67" i="1" s="1"/>
  <c r="DG78" i="1"/>
  <c r="DG80" i="1" l="1"/>
  <c r="DH82" i="1" s="1"/>
  <c r="F41" i="5" s="1"/>
  <c r="DH40" i="1"/>
  <c r="DG68" i="1"/>
  <c r="DH69" i="1" s="1"/>
  <c r="DH62" i="1" l="1"/>
  <c r="DH74" i="1"/>
  <c r="DH65" i="1" l="1"/>
  <c r="DH67" i="1" s="1"/>
  <c r="DH78" i="1"/>
  <c r="DH80" i="1" l="1"/>
  <c r="DH68" i="1"/>
  <c r="DI40" i="1"/>
  <c r="DI62" i="1" l="1"/>
  <c r="DI74" i="1"/>
  <c r="DI78" i="1" l="1"/>
  <c r="DI65" i="1"/>
  <c r="DI68" i="1" l="1"/>
  <c r="DI67" i="1"/>
  <c r="DI80" i="1"/>
  <c r="DJ40" i="1"/>
  <c r="DJ74" i="1" l="1"/>
  <c r="DJ62" i="1"/>
  <c r="DJ78" i="1" l="1"/>
  <c r="DJ65" i="1"/>
  <c r="DJ67" i="1" s="1"/>
  <c r="DJ80" i="1" l="1"/>
  <c r="DK40" i="1"/>
  <c r="DJ68" i="1"/>
  <c r="DK74" i="1" l="1"/>
  <c r="DK62" i="1"/>
  <c r="DK65" i="1" l="1"/>
  <c r="DK67" i="1" s="1"/>
  <c r="DK78" i="1"/>
  <c r="DK68" i="1" l="1"/>
  <c r="DK80" i="1"/>
  <c r="DL40" i="1"/>
  <c r="DL74" i="1" l="1"/>
  <c r="DL62" i="1"/>
  <c r="DL65" i="1" l="1"/>
  <c r="DL67" i="1" s="1"/>
  <c r="DL78" i="1"/>
  <c r="DM40" i="1" l="1"/>
  <c r="DL80" i="1"/>
  <c r="DL68" i="1"/>
  <c r="DM74" i="1" l="1"/>
  <c r="DM62" i="1"/>
  <c r="DM78" i="1" l="1"/>
  <c r="DM65" i="1"/>
  <c r="DM67" i="1" s="1"/>
  <c r="DN40" i="1" l="1"/>
  <c r="DM68" i="1"/>
  <c r="DM80" i="1"/>
  <c r="DN62" i="1" l="1"/>
  <c r="DN74" i="1"/>
  <c r="DN65" i="1" l="1"/>
  <c r="DN67" i="1" s="1"/>
  <c r="DN78" i="1"/>
  <c r="DN80" i="1" l="1"/>
  <c r="DN68" i="1"/>
  <c r="DO40" i="1"/>
  <c r="DO74" i="1" l="1"/>
  <c r="DO62" i="1"/>
  <c r="DO65" i="1" l="1"/>
  <c r="DO67" i="1" s="1"/>
  <c r="DO78" i="1"/>
  <c r="DO68" i="1" l="1"/>
  <c r="DO80" i="1"/>
  <c r="DP40" i="1"/>
  <c r="DP74" i="1" l="1"/>
  <c r="DP62" i="1"/>
  <c r="DP78" i="1" l="1"/>
  <c r="DP65" i="1"/>
  <c r="DP67" i="1" s="1"/>
  <c r="DQ40" i="1" l="1"/>
  <c r="DP68" i="1"/>
  <c r="DP80" i="1"/>
  <c r="DQ74" i="1" l="1"/>
  <c r="DQ62" i="1"/>
  <c r="DQ78" i="1" l="1"/>
  <c r="DQ65" i="1"/>
  <c r="DQ67" i="1" s="1"/>
  <c r="DQ80" i="1" l="1"/>
  <c r="DQ68" i="1"/>
  <c r="DR40" i="1"/>
  <c r="DR62" i="1" l="1"/>
  <c r="DR74" i="1"/>
  <c r="DR78" i="1" l="1"/>
  <c r="DR65" i="1"/>
  <c r="DR67" i="1" s="1"/>
  <c r="DS40" i="1" l="1"/>
  <c r="DR68" i="1"/>
  <c r="DR80" i="1"/>
  <c r="DS74" i="1" l="1"/>
  <c r="DS62" i="1"/>
  <c r="DS78" i="1" l="1"/>
  <c r="DS65" i="1"/>
  <c r="DS67" i="1" s="1"/>
  <c r="DS80" i="1" l="1"/>
  <c r="DS68" i="1"/>
  <c r="DT40" i="1"/>
  <c r="DT74" i="1" l="1"/>
  <c r="DT62" i="1"/>
  <c r="DT65" i="1" l="1"/>
  <c r="DT67" i="1" s="1"/>
  <c r="DT78" i="1"/>
  <c r="DT80" i="1" l="1"/>
  <c r="DT68" i="1"/>
  <c r="DU40" i="1"/>
  <c r="DU74" i="1" l="1"/>
  <c r="DU62" i="1"/>
  <c r="DU65" i="1" l="1"/>
  <c r="DU67" i="1" s="1"/>
  <c r="DU78" i="1"/>
  <c r="DU68" i="1" l="1"/>
  <c r="DU80" i="1"/>
  <c r="DV40" i="1"/>
  <c r="DV62" i="1" l="1"/>
  <c r="DV74" i="1"/>
  <c r="DV78" i="1" l="1"/>
  <c r="DV65" i="1"/>
  <c r="DV67" i="1" s="1"/>
  <c r="DW40" i="1" l="1"/>
  <c r="DV80" i="1"/>
  <c r="DV68" i="1"/>
  <c r="DW62" i="1" l="1"/>
  <c r="DW74" i="1"/>
  <c r="DW65" i="1" l="1"/>
  <c r="DW67" i="1" s="1"/>
  <c r="DW78" i="1"/>
  <c r="DX40" i="1" l="1"/>
  <c r="DW80" i="1"/>
  <c r="DW68" i="1"/>
  <c r="DX74" i="1" l="1"/>
  <c r="DX62" i="1"/>
  <c r="DX65" i="1" l="1"/>
  <c r="DX67" i="1" s="1"/>
  <c r="DX78" i="1"/>
  <c r="DX68" i="1" l="1"/>
  <c r="DZ40" i="1"/>
  <c r="DX80" i="1"/>
  <c r="DY66" i="1"/>
  <c r="DZ74" i="1" l="1"/>
  <c r="DZ62" i="1"/>
  <c r="DZ65" i="1" l="1"/>
  <c r="DZ67" i="1" s="1"/>
  <c r="DZ78" i="1"/>
  <c r="EA40" i="1" l="1"/>
  <c r="DZ68" i="1"/>
  <c r="DZ80" i="1"/>
  <c r="EA74" i="1" l="1"/>
  <c r="EA62" i="1"/>
  <c r="EA78" i="1" l="1"/>
  <c r="EA65" i="1"/>
  <c r="EA67" i="1" s="1"/>
  <c r="EA80" i="1" l="1"/>
  <c r="EA68" i="1"/>
  <c r="EB40" i="1"/>
  <c r="EB74" i="1" l="1"/>
  <c r="EB62" i="1"/>
  <c r="EB65" i="1" l="1"/>
  <c r="EB67" i="1" s="1"/>
  <c r="EB78" i="1"/>
  <c r="EC40" i="1" l="1"/>
  <c r="EB68" i="1"/>
  <c r="EB80" i="1"/>
  <c r="EC74" i="1" l="1"/>
  <c r="EC62" i="1"/>
  <c r="EC78" i="1" l="1"/>
  <c r="EC65" i="1"/>
  <c r="EC67" i="1" s="1"/>
  <c r="ED40" i="1" l="1"/>
  <c r="EC80" i="1"/>
  <c r="EC68" i="1"/>
  <c r="ED62" i="1" l="1"/>
  <c r="ED74" i="1"/>
  <c r="ED65" i="1" l="1"/>
  <c r="ED67" i="1" s="1"/>
  <c r="ED78" i="1"/>
  <c r="ED80" i="1" l="1"/>
  <c r="ED68" i="1"/>
  <c r="EE40" i="1"/>
  <c r="EE62" i="1" l="1"/>
  <c r="EE74" i="1"/>
  <c r="EE78" i="1" l="1"/>
  <c r="EE65" i="1"/>
  <c r="EE67" i="1" s="1"/>
  <c r="EE80" i="1" l="1"/>
  <c r="EF40" i="1"/>
  <c r="EE68" i="1"/>
  <c r="EF62" i="1" l="1"/>
  <c r="EF74" i="1"/>
  <c r="EF65" i="1" l="1"/>
  <c r="EF67" i="1" s="1"/>
  <c r="EF78" i="1"/>
  <c r="EG40" i="1" l="1"/>
  <c r="EF80" i="1"/>
  <c r="EF68" i="1"/>
  <c r="EG74" i="1" l="1"/>
  <c r="EG62" i="1"/>
  <c r="EG65" i="1" l="1"/>
  <c r="EG67" i="1" s="1"/>
  <c r="EG78" i="1"/>
  <c r="EG68" i="1" l="1"/>
  <c r="EG80" i="1"/>
  <c r="EH40" i="1"/>
  <c r="EH74" i="1" l="1"/>
  <c r="EH62" i="1"/>
  <c r="EH78" i="1" l="1"/>
  <c r="EH65" i="1"/>
  <c r="EH67" i="1" s="1"/>
  <c r="EI40" i="1" l="1"/>
  <c r="EH68" i="1"/>
  <c r="EH80" i="1"/>
  <c r="EI62" i="1" l="1"/>
  <c r="EI74" i="1"/>
  <c r="EI78" i="1" l="1"/>
  <c r="EI65" i="1"/>
  <c r="EI67" i="1" s="1"/>
  <c r="EJ40" i="1" l="1"/>
  <c r="EI80" i="1"/>
  <c r="EI68" i="1"/>
  <c r="EJ62" i="1" l="1"/>
  <c r="EJ74" i="1"/>
  <c r="EJ65" i="1" l="1"/>
  <c r="EJ67" i="1" s="1"/>
  <c r="EJ78" i="1"/>
  <c r="EJ80" i="1" l="1"/>
  <c r="EJ68" i="1"/>
  <c r="EK40" i="1"/>
  <c r="EK74" i="1" l="1"/>
  <c r="EK62" i="1"/>
  <c r="EK65" i="1" l="1"/>
  <c r="EK67" i="1" s="1"/>
  <c r="EK78" i="1"/>
  <c r="EL40" i="1" l="1"/>
  <c r="EK68" i="1"/>
  <c r="EK80" i="1"/>
  <c r="EL62" i="1" l="1"/>
  <c r="EL74" i="1"/>
  <c r="EL78" i="1" l="1"/>
  <c r="EL65" i="1"/>
  <c r="EL67" i="1" s="1"/>
  <c r="EM40" i="1" l="1"/>
  <c r="EL80" i="1"/>
  <c r="EL68" i="1"/>
  <c r="EM62" i="1" l="1"/>
  <c r="EM74" i="1"/>
  <c r="EM65" i="1" l="1"/>
  <c r="EM67" i="1" s="1"/>
  <c r="EM78" i="1"/>
  <c r="EM80" i="1" l="1"/>
  <c r="EM68" i="1"/>
  <c r="EN40" i="1"/>
  <c r="EN62" i="1" l="1"/>
  <c r="EN74" i="1"/>
  <c r="EN65" i="1" l="1"/>
  <c r="EN67" i="1" s="1"/>
  <c r="EN78" i="1"/>
  <c r="EN80" i="1" l="1"/>
  <c r="EO40" i="1"/>
  <c r="EN68" i="1"/>
  <c r="EO62" i="1" l="1"/>
  <c r="EO74" i="1"/>
  <c r="EO65" i="1" l="1"/>
  <c r="EO67" i="1" s="1"/>
  <c r="EO78" i="1"/>
  <c r="EO80" i="1" l="1"/>
  <c r="EO68" i="1"/>
  <c r="EP40" i="1"/>
  <c r="EP74" i="1" l="1"/>
  <c r="EP62" i="1"/>
  <c r="EP78" i="1" l="1"/>
  <c r="EP65" i="1"/>
  <c r="EP67" i="1" s="1"/>
  <c r="EP68" i="1" l="1"/>
  <c r="EP80" i="1"/>
  <c r="EQ40" i="1"/>
  <c r="EQ74" i="1" l="1"/>
  <c r="EQ62" i="1"/>
  <c r="EQ65" i="1" l="1"/>
  <c r="EQ67" i="1" s="1"/>
  <c r="EQ78" i="1"/>
  <c r="EQ80" i="1" l="1"/>
  <c r="ER82" i="1" s="1"/>
  <c r="EQ68" i="1"/>
  <c r="ER69" i="1" s="1"/>
  <c r="ER40" i="1"/>
  <c r="ER62" i="1" l="1"/>
  <c r="ER74" i="1"/>
  <c r="ER65" i="1" l="1"/>
  <c r="ER67" i="1" s="1"/>
  <c r="ER78" i="1"/>
  <c r="ER68" i="1" l="1"/>
  <c r="ES40" i="1"/>
  <c r="ER80" i="1"/>
  <c r="G40" i="5"/>
  <c r="G6" i="5" s="1" a="1"/>
  <c r="G6" i="5" s="1"/>
  <c r="ES62" i="1" l="1"/>
  <c r="ES74" i="1"/>
  <c r="ES78" i="1" l="1"/>
  <c r="ES65" i="1"/>
  <c r="ES67" i="1" s="1"/>
  <c r="ES80" i="1" l="1"/>
  <c r="ET40" i="1"/>
  <c r="ES68" i="1"/>
  <c r="ET74" i="1" l="1"/>
  <c r="ET62" i="1"/>
  <c r="ET65" i="1" l="1"/>
  <c r="ET67" i="1" s="1"/>
  <c r="ET78" i="1"/>
  <c r="ET80" i="1" l="1"/>
  <c r="ET68" i="1"/>
  <c r="EU40" i="1"/>
  <c r="EU74" i="1" l="1"/>
  <c r="EU62" i="1"/>
  <c r="EU78" i="1" l="1"/>
  <c r="EU65" i="1"/>
  <c r="EU67" i="1" s="1"/>
  <c r="EU80" i="1" l="1"/>
  <c r="EU68" i="1"/>
  <c r="EV40" i="1"/>
  <c r="EV74" i="1" l="1"/>
  <c r="EV62" i="1"/>
  <c r="EV65" i="1" l="1"/>
  <c r="EV67" i="1" s="1"/>
  <c r="EV78" i="1"/>
  <c r="EV68" i="1" l="1"/>
  <c r="EW40" i="1"/>
  <c r="EV80" i="1"/>
  <c r="EW74" i="1" l="1"/>
  <c r="EW62" i="1"/>
  <c r="EW78" i="1" l="1"/>
  <c r="EW65" i="1"/>
  <c r="EW67" i="1" s="1"/>
  <c r="EW80" i="1" l="1"/>
  <c r="EW68" i="1"/>
  <c r="EX40" i="1"/>
  <c r="EX62" i="1" l="1"/>
  <c r="EX74" i="1"/>
  <c r="EX78" i="1" l="1"/>
  <c r="EX65" i="1"/>
  <c r="EX67" i="1" s="1"/>
  <c r="EX68" i="1" l="1"/>
  <c r="EY40" i="1"/>
  <c r="EX80" i="1"/>
  <c r="EY62" i="1" l="1"/>
  <c r="EY74" i="1"/>
  <c r="EY65" i="1" l="1"/>
  <c r="EY67" i="1" s="1"/>
  <c r="EY78" i="1"/>
  <c r="EY80" i="1" l="1"/>
  <c r="EY68" i="1"/>
  <c r="EZ40" i="1"/>
  <c r="EZ62" i="1" l="1"/>
  <c r="EZ74" i="1"/>
  <c r="EZ78" i="1" l="1"/>
  <c r="EZ65" i="1"/>
  <c r="EZ67" i="1" s="1"/>
  <c r="FA40" i="1" l="1"/>
  <c r="EZ68" i="1"/>
  <c r="EZ80" i="1"/>
  <c r="FA62" i="1" l="1"/>
  <c r="FA74" i="1"/>
  <c r="FA65" i="1" l="1"/>
  <c r="FA67" i="1" s="1"/>
  <c r="FA78" i="1"/>
  <c r="FB40" i="1" l="1"/>
  <c r="FA68" i="1"/>
  <c r="FA80" i="1"/>
  <c r="FB74" i="1" l="1"/>
  <c r="FB62" i="1"/>
  <c r="FB65" i="1" l="1"/>
  <c r="FB67" i="1" s="1"/>
  <c r="FB78" i="1"/>
  <c r="FB68" i="1" l="1"/>
  <c r="FC40" i="1"/>
  <c r="FB80" i="1"/>
  <c r="FC62" i="1" l="1"/>
  <c r="FC74" i="1"/>
  <c r="FC78" i="1" l="1"/>
  <c r="FC65" i="1"/>
  <c r="FC67" i="1" s="1"/>
  <c r="FC80" i="1" l="1"/>
  <c r="FD40" i="1"/>
  <c r="FC68" i="1"/>
  <c r="FD62" i="1" l="1"/>
  <c r="FD74" i="1"/>
  <c r="FD78" i="1" l="1"/>
  <c r="FD65" i="1"/>
  <c r="FD67" i="1" s="1"/>
  <c r="FE66" i="1" l="1"/>
  <c r="FD80" i="1"/>
  <c r="FD6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tc={5DB81C30-BA85-462F-9D34-A4C0B9E518AE}</author>
  </authors>
  <commentList>
    <comment ref="B112" authorId="0" shapeId="0" xr:uid="{5DB81C30-BA85-462F-9D34-A4C0B9E518AE}">
      <text>
        <t>[Threaded comment]
Your version of Excel allows you to read this threaded comment; however, any edits to it will get removed if the file is opened in a newer version of Excel. Learn more: https://go.microsoft.com/fwlink/?linkid=870924
Comment:
    Formed from Camden and Islington NHS FT (TAF) acquiring Barnet, Enfield &amp; Harringey MH NHS Trust (RRP) 1/11/24</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<sst xmlns="http://schemas.openxmlformats.org/spreadsheetml/2006/main" count="1998" uniqueCount="582">
  <si>
    <t>Compile</t>
  </si>
  <si>
    <t>PLEASE READ AND COMPLETE PRIOR TO SUBMITTING YOUR APPLICATION FOR REVENUE SUPPORT PDC</t>
  </si>
  <si>
    <t>Trust Name</t>
  </si>
  <si>
    <t>Oxford University Hospitals NHS Foundation Trust</t>
  </si>
  <si>
    <t>Trust Code</t>
  </si>
  <si>
    <t>Self Certification</t>
  </si>
  <si>
    <t>Response</t>
  </si>
  <si>
    <t>Validation</t>
  </si>
  <si>
    <t>1. Declaration of completeness and accuracy</t>
  </si>
  <si>
    <t>The Board of Directors and associated senior finance stakeholders are satisfied that the data contained within this submission is complete and accurate as of the date of submission, and that the forecast is based on of a most-likely scenario analysis.
The Board of Directors are further satisfied that they are aware of and supportive of this submission, and that the drivers of the deficit are quantified and understood, and that the Trust are working on mitigations to reduce or eliminate the need for revenue support PDC in future quarters.</t>
  </si>
  <si>
    <t>i</t>
  </si>
  <si>
    <t>Confirmed</t>
  </si>
  <si>
    <t>2. Chair and Chief Executive approval</t>
  </si>
  <si>
    <t>The Chair and Chief Executive of the Trust are required to provide a signed letter alongside the Trust's application for Revenue Support PDC outlining why cash support is required and what actions are being taken by the Trust to mitigate and alleviate cash pressures and spending, including exploration of local system solutions. The letter should also set out agreed recovery actions including grip and control measures, delivery of efficiency plans, and headcount reductions.</t>
  </si>
  <si>
    <t>3. Regional approval</t>
  </si>
  <si>
    <t>The Trust's submission has been discussed with your NHS England Regional contact, and the Region has reviewed and supports the Trust's application for revenue support PDC.
Trusts should be engaging with the Regions as far in advance of submissions as possible to ensure appropriate mitigations are taken.</t>
  </si>
  <si>
    <t>4. Conditions</t>
  </si>
  <si>
    <t>The Trust are aware that, subject to their application for Revenue Support PDC being approved and PDC subsequently drawn down, they may be set conditions by NHS England which will require evidence of completion to be provided by the Trust's Chief Financial Officer or Director of Finance. Previous conditions have included the implementation of enhanced controls and processes for pay and non-pay expenditure, the completion of run-rate expenditure analysis, and the completion of bridge analysis for changes in payroll expenditure.</t>
  </si>
  <si>
    <t>Yes</t>
  </si>
  <si>
    <t>5. Commentary checks</t>
  </si>
  <si>
    <t>In the commentary template, has the Trust included detailed quantified drivers of the deficit and/or working capital request?</t>
  </si>
  <si>
    <t>In the commentary template, has the Trust included actionable mitigants that have been identified and are in place or planned to be in place to reduce or eliminate the need for revenue support PDC in a specified timeframe?</t>
  </si>
  <si>
    <t>In the commentary template, has the Trust included a detailed analysis of the current receivables position, and in particular analysed the aged debt and accrued income positions with actions outlined to improve cash collection if required?</t>
  </si>
  <si>
    <r>
      <rPr>
        <u/>
        <sz val="12"/>
        <color theme="1"/>
        <rFont val="Calibri"/>
        <family val="2"/>
        <scheme val="minor"/>
      </rPr>
      <t xml:space="preserve">[WORKING CAPITAL SUPPORT ONLY] </t>
    </r>
    <r>
      <rPr>
        <sz val="12"/>
        <color theme="1"/>
        <rFont val="Calibri"/>
        <family val="2"/>
        <scheme val="minor"/>
      </rPr>
      <t>In the commentary template, has the Trust outlined its payables position and included specific and quantified payables for which working capital support is to be used to pay?</t>
    </r>
  </si>
  <si>
    <t>Has information on your 25/26 CIP and a copy of the most recent CIP report or status update been attached to your submission to Provider Revenue Support?</t>
  </si>
  <si>
    <t>6. Daily Forecast tab</t>
  </si>
  <si>
    <t>Does the adjusted cash balance (line 80) on the "Daily Forecast" tab agree with the provided bank statement on the date of submission?</t>
  </si>
  <si>
    <t>Is the minimum cash balance hit in the Revenue Cash flow (row 69 on Daily Forecast sheet ) &amp; does it align to DHSC’s minimum shown in cell F38 on this sheet?</t>
  </si>
  <si>
    <t>Trust min cash per DHSC
£'000</t>
  </si>
  <si>
    <t>October</t>
  </si>
  <si>
    <t>November</t>
  </si>
  <si>
    <t>December</t>
  </si>
  <si>
    <t>Has the Trusts depreciation income (received via tariff funding, as a reduction in the Trusts monthly contract income) been included?</t>
  </si>
  <si>
    <t>Has the capital cashflow section of the cashflow forecast been completed?</t>
  </si>
  <si>
    <t>Have all capital payable carried forward figures been completed?</t>
  </si>
  <si>
    <t>7. Summary Sheet</t>
  </si>
  <si>
    <t>Has the Trust provided detailed comments on any variances in receipts and/or expenditure across the period?</t>
  </si>
  <si>
    <t>Has the Trust provided detailed comments on any capital cash that is more than £500k or negative?</t>
  </si>
  <si>
    <t>Standard Cashflow Forecast</t>
  </si>
  <si>
    <t>FIGURES TO BE ENTERED AS POSITIVES</t>
  </si>
  <si>
    <t>Regional Contact (Name/Email)</t>
  </si>
  <si>
    <t>ICB Contact (Name/Email)</t>
  </si>
  <si>
    <t>Trust Contact (Name/Email)</t>
  </si>
  <si>
    <t>Capital Cashflow &amp; Payables</t>
  </si>
  <si>
    <t>Start Date</t>
  </si>
  <si>
    <t>Capital Cash B/F</t>
  </si>
  <si>
    <t>September</t>
  </si>
  <si>
    <t>January</t>
  </si>
  <si>
    <t>£000</t>
  </si>
  <si>
    <t>Total Capital Cash B/F</t>
  </si>
  <si>
    <t>RECEIPTS</t>
  </si>
  <si>
    <t>Receipts for Capital</t>
  </si>
  <si>
    <t>Capital PDC - National Programmes (via DHSC)</t>
  </si>
  <si>
    <t>Depreciation (via Tariff Funding)</t>
  </si>
  <si>
    <t>System Capital Support PDC (Via DHSC)</t>
  </si>
  <si>
    <t>Other Capital Funding (Reserves, Donations, etc.)</t>
  </si>
  <si>
    <t>Total receipts</t>
  </si>
  <si>
    <t>PAYMENTS</t>
  </si>
  <si>
    <t>Capital Payments</t>
  </si>
  <si>
    <t>Capital Expenditure - Capital PDC</t>
  </si>
  <si>
    <t>Capital Expenditure - Depreciation</t>
  </si>
  <si>
    <t>Capital Expenditure - System Capital Support</t>
  </si>
  <si>
    <t>Capital Expenditure - Other</t>
  </si>
  <si>
    <t>Total Payments</t>
  </si>
  <si>
    <t>Net Movement</t>
  </si>
  <si>
    <t xml:space="preserve">Cash Balance </t>
  </si>
  <si>
    <t>Cross Cast Checks</t>
  </si>
  <si>
    <t>Minimum Cash Balances</t>
  </si>
  <si>
    <t>Min</t>
  </si>
  <si>
    <t>Capital PDC Balance</t>
  </si>
  <si>
    <t>Depreciation Cash Balance</t>
  </si>
  <si>
    <t>Capital Payables (at Each Month-End)</t>
  </si>
  <si>
    <t>Revenue Cashflow</t>
  </si>
  <si>
    <t>Revenue Cash B/F</t>
  </si>
  <si>
    <t>Cash Balance B/F (Operational)</t>
  </si>
  <si>
    <t>NHS Receipts - ICB</t>
  </si>
  <si>
    <t>NHS Contract Income - ICB</t>
  </si>
  <si>
    <t>NHS Receipts - NHSE/WT&amp;E</t>
  </si>
  <si>
    <t>NHS Contract Income - NHSE/WT&amp;E</t>
  </si>
  <si>
    <t>NHS Receipts - Other</t>
  </si>
  <si>
    <t>NHS Contract Income - Other</t>
  </si>
  <si>
    <t>NHS Receipts - Moved to Capital Depreciation</t>
  </si>
  <si>
    <t>NHS Contract Income Moved to Capital Depreciation</t>
  </si>
  <si>
    <t>NHS Receipts - NHS Funding</t>
  </si>
  <si>
    <t>NHS Funding</t>
  </si>
  <si>
    <t>Non NHS Receipts</t>
  </si>
  <si>
    <t>VAT</t>
  </si>
  <si>
    <t>Interest</t>
  </si>
  <si>
    <t>Payroll Payments</t>
  </si>
  <si>
    <t>Salaries</t>
  </si>
  <si>
    <t>PAYE/NIC/Pension Benefits</t>
  </si>
  <si>
    <t>NHS Payments</t>
  </si>
  <si>
    <t>NHS Litigation Authority Contributions</t>
  </si>
  <si>
    <t>NHS Purchase Ledger Payments</t>
  </si>
  <si>
    <t>Non NHS Payments</t>
  </si>
  <si>
    <t>Non-NHS Purchase Ledger Payments</t>
  </si>
  <si>
    <t>Loan Payments</t>
  </si>
  <si>
    <t>PDC Dividend Payments</t>
  </si>
  <si>
    <t>PDC Dividend</t>
  </si>
  <si>
    <t>Other Payments</t>
  </si>
  <si>
    <t>Other</t>
  </si>
  <si>
    <t>Revenue Support PDC Receipts</t>
  </si>
  <si>
    <t>Revenue Support PDC - Deficit</t>
  </si>
  <si>
    <t>Revenue Support PDC - Working Capital</t>
  </si>
  <si>
    <t>Cash Balance C/F</t>
  </si>
  <si>
    <t>Cash Balance C/F (Revenue + Depreciation)</t>
  </si>
  <si>
    <t>Minimum Cash Balance (must be hit for each draw month)</t>
  </si>
  <si>
    <t>Consolidated Cashflow</t>
  </si>
  <si>
    <t>Cash Balance B/F</t>
  </si>
  <si>
    <t>Revenue Support PDC</t>
  </si>
  <si>
    <t>Adjusted Cash Balance</t>
  </si>
  <si>
    <t>Minimum Cash Balance (must be met for each draw month)</t>
  </si>
  <si>
    <t>Summary Cashflow</t>
  </si>
  <si>
    <t>Trust Comments - Please Complete</t>
  </si>
  <si>
    <t>Opening Balance</t>
  </si>
  <si>
    <t>Monthly Income</t>
  </si>
  <si>
    <t>Revenue</t>
  </si>
  <si>
    <t xml:space="preserve"> £10.1m clawback pay award funding deducted Septmebr and £10.1m expected in October. £3m depreciation clawback taken September</t>
  </si>
  <si>
    <t>October and January NHS receipts includes Education funding quarterly in advance.</t>
  </si>
  <si>
    <t>September higher due to  some significant NHS debtor receipts (£5m) following remediation work between OUH and other Trusts and some contract uplifts from smaller providers to cover pay award backdated pay processed in August</t>
  </si>
  <si>
    <t>Research and Development funding</t>
  </si>
  <si>
    <t>Revenue Total</t>
  </si>
  <si>
    <t>Capital</t>
  </si>
  <si>
    <t xml:space="preserve">Capital re forecast in progress </t>
  </si>
  <si>
    <t>Capital Total</t>
  </si>
  <si>
    <t>TOTAL</t>
  </si>
  <si>
    <t>Monthly Payments</t>
  </si>
  <si>
    <t xml:space="preserve">September payroll includes pay award arrears on-costs. Thereafter, expected to settle to new run rate </t>
  </si>
  <si>
    <t>Clinical negligence premium - direct debit paid in first ten months</t>
  </si>
  <si>
    <t>November includes catch up payments to suppliers £30m currently being deferred; December low due to fewer weekly BACS runs scheduled</t>
  </si>
  <si>
    <t>In line with loan schedules</t>
  </si>
  <si>
    <t>As expected, taken half yearly in September/March</t>
  </si>
  <si>
    <t>Majority is PFI. Plus daily "other" spend typically low value</t>
  </si>
  <si>
    <t>Balance</t>
  </si>
  <si>
    <t>Adjusted Balance</t>
  </si>
  <si>
    <t>Net Capital Position:</t>
  </si>
  <si>
    <t>B/F cash</t>
  </si>
  <si>
    <t>C/F Cash</t>
  </si>
  <si>
    <t>Trust Comments (if C/F Cash is more than £500k or less than £nil per line)</t>
  </si>
  <si>
    <t xml:space="preserve">Related to phasing of internally funded capital programme for 2025/26. </t>
  </si>
  <si>
    <t>Total</t>
  </si>
  <si>
    <t>Capital underspent YTD - reforecast in progress</t>
  </si>
  <si>
    <t>OrgCode</t>
  </si>
  <si>
    <t>Minimum Cash Balance</t>
  </si>
  <si>
    <t>&lt;- Updated 29/08/25</t>
  </si>
  <si>
    <t>Previous -&gt;</t>
  </si>
  <si>
    <t>RCF</t>
  </si>
  <si>
    <t>Airedale NHS Foundation Trust</t>
  </si>
  <si>
    <t>RBS</t>
  </si>
  <si>
    <t>Alder Hey Children's NHS Foundation Trust</t>
  </si>
  <si>
    <t>RTK</t>
  </si>
  <si>
    <t>Ashford and St Peter's Hospitals NHS Foundation Trust</t>
  </si>
  <si>
    <t>RVN</t>
  </si>
  <si>
    <t>Avon and Wiltshire Mental Health Partnership NHS Trust</t>
  </si>
  <si>
    <t>RF4</t>
  </si>
  <si>
    <t>Barking, Havering and Redbridge University Hospitals NHS Trust</t>
  </si>
  <si>
    <t>RFF</t>
  </si>
  <si>
    <t>Barnsley Hospital NHS Foundation Trust</t>
  </si>
  <si>
    <t>R1H</t>
  </si>
  <si>
    <t>Barts Health NHS Trust</t>
  </si>
  <si>
    <t>RC9</t>
  </si>
  <si>
    <t>Bedfordshire Hospitals NHS Foundation Trust</t>
  </si>
  <si>
    <t>RWX</t>
  </si>
  <si>
    <t>Berkshire Healthcare NHS Foundation Trust</t>
  </si>
  <si>
    <t>RXT</t>
  </si>
  <si>
    <t>Birmingham and Solihull Mental Health NHS Foundation Trust</t>
  </si>
  <si>
    <t>RYW</t>
  </si>
  <si>
    <t>Birmingham Community Healthcare NHS Foundation Trust</t>
  </si>
  <si>
    <t>RQ3</t>
  </si>
  <si>
    <t>Birmingham Womens and Children's NHS Foundation Trust</t>
  </si>
  <si>
    <t>TAJ</t>
  </si>
  <si>
    <t>Black Country Healthcare NHS Foundation Trust</t>
  </si>
  <si>
    <t>RXL</t>
  </si>
  <si>
    <t>Blackpool Teaching Hospitals NHS Foundation Trust</t>
  </si>
  <si>
    <t>RMC</t>
  </si>
  <si>
    <t>Bolton NHS Foundation Trust</t>
  </si>
  <si>
    <t>TAD</t>
  </si>
  <si>
    <t>Bradford District Care NHS Foundation Trust</t>
  </si>
  <si>
    <t>RAE</t>
  </si>
  <si>
    <t>Bradford Teaching Hospitals NHS Foundation Trust</t>
  </si>
  <si>
    <t>RY2</t>
  </si>
  <si>
    <t>Bridgewater Community Healthcare NHS Foundation Trust</t>
  </si>
  <si>
    <t>RXQ</t>
  </si>
  <si>
    <t>Buckinghamshire Healthcare NHS Trust</t>
  </si>
  <si>
    <t>RWY</t>
  </si>
  <si>
    <t>Calderdale and Huddersfield NHS Foundation Trust</t>
  </si>
  <si>
    <t>RGT</t>
  </si>
  <si>
    <t>Cambridge University Hospitals NHS Foundation Trust</t>
  </si>
  <si>
    <t>RT1</t>
  </si>
  <si>
    <t>Cambridgeshire and Peterborough NHS Foundation Trust</t>
  </si>
  <si>
    <t>RYV</t>
  </si>
  <si>
    <t>Cambridgeshire Community Services NHS Trust</t>
  </si>
  <si>
    <t>RV3</t>
  </si>
  <si>
    <t>Central and North West London NHS Foundation Trust</t>
  </si>
  <si>
    <t>RYX</t>
  </si>
  <si>
    <t>Central London Community Healthcare NHS Trust</t>
  </si>
  <si>
    <t>RQM</t>
  </si>
  <si>
    <t>Chelsea and Westminster Hospital NHS Foundation Trust</t>
  </si>
  <si>
    <t>RXA</t>
  </si>
  <si>
    <t>Cheshire and Wirral Partnership NHS Foundation Trust</t>
  </si>
  <si>
    <t>RFS</t>
  </si>
  <si>
    <t>Chesterfield Royal Hospital NHS Foundation Trust</t>
  </si>
  <si>
    <t>RJ8</t>
  </si>
  <si>
    <t>Cornwall Partnership NHS Foundation Trust</t>
  </si>
  <si>
    <t>RJR</t>
  </si>
  <si>
    <t>Countess of Chester Hospital NHS Foundation Trust</t>
  </si>
  <si>
    <t>RXP</t>
  </si>
  <si>
    <t>County Durham and Darlington NHS Foundation Trust</t>
  </si>
  <si>
    <t>RYG</t>
  </si>
  <si>
    <t>Coventry and Warwickshire Partnership NHS Trust</t>
  </si>
  <si>
    <t>RJ6</t>
  </si>
  <si>
    <t>Croydon Health Services NHS Trust</t>
  </si>
  <si>
    <t>RX4</t>
  </si>
  <si>
    <t>Cumbria, Northumberland, Tyne and Wear NHS Foundation Trust</t>
  </si>
  <si>
    <t>RN7</t>
  </si>
  <si>
    <t>Dartford and Gravesham NHS Trust</t>
  </si>
  <si>
    <t>RY8</t>
  </si>
  <si>
    <t>Derbyshire Community Health Services NHS Foundation Trust</t>
  </si>
  <si>
    <t>RXM</t>
  </si>
  <si>
    <t>Derbyshire Healthcare NHS Foundation Trust</t>
  </si>
  <si>
    <t>RWV</t>
  </si>
  <si>
    <t>Devon Partnership NHS Trust</t>
  </si>
  <si>
    <t>RP5</t>
  </si>
  <si>
    <t>Doncaster and Bassetlaw Teaching Hospitals NHS Foundation Trust</t>
  </si>
  <si>
    <t>RBD</t>
  </si>
  <si>
    <t>Dorset County Hospital NHS Foundation Trust</t>
  </si>
  <si>
    <t>RDY</t>
  </si>
  <si>
    <t>Dorset Healthcare University NHS Foundation Trust</t>
  </si>
  <si>
    <t>RWH</t>
  </si>
  <si>
    <t>East and North Hertfordshire NHS Trust</t>
  </si>
  <si>
    <t>RJN</t>
  </si>
  <si>
    <t>East Cheshire NHS Trust</t>
  </si>
  <si>
    <t>RVV</t>
  </si>
  <si>
    <t>East Kent Hospitals University NHS Foundation Trust</t>
  </si>
  <si>
    <t>RXR</t>
  </si>
  <si>
    <t>East Lancashire Hospitals NHS Trust</t>
  </si>
  <si>
    <t>RWK</t>
  </si>
  <si>
    <t>East London NHS Foundation Trust</t>
  </si>
  <si>
    <t>RX9</t>
  </si>
  <si>
    <t>East Midlands Ambulance Service NHS Trust</t>
  </si>
  <si>
    <t>RYC</t>
  </si>
  <si>
    <t>East of England Ambulance Service NHS Trust</t>
  </si>
  <si>
    <t>RDE</t>
  </si>
  <si>
    <t>East Suffolk and North Essex NHS Foundation Trust</t>
  </si>
  <si>
    <t>RXC</t>
  </si>
  <si>
    <t>East Sussex Healthcare NHS Trust</t>
  </si>
  <si>
    <t>RVR</t>
  </si>
  <si>
    <t>Epsom and St Helier University Hospitals NHS Trust</t>
  </si>
  <si>
    <t>R1L</t>
  </si>
  <si>
    <t>Essex Partnership University NHS Foundation Trust</t>
  </si>
  <si>
    <t>RDU</t>
  </si>
  <si>
    <t>Frimley Health NHS Foundation Trust</t>
  </si>
  <si>
    <t>RR7</t>
  </si>
  <si>
    <t>Gateshead Health NHS Foundation Trust</t>
  </si>
  <si>
    <t>RLT</t>
  </si>
  <si>
    <t>George Eliot Hospital NHS Trust</t>
  </si>
  <si>
    <t>RTQ</t>
  </si>
  <si>
    <t>Gloucestershire Health and Care NHS Foundation Trust</t>
  </si>
  <si>
    <t>RTE</t>
  </si>
  <si>
    <t>Gloucestershire Hospitals NHS Foundation Trust</t>
  </si>
  <si>
    <t>RP4</t>
  </si>
  <si>
    <t>Great Ormond Street Hospital for Children NHS Foundation Trust</t>
  </si>
  <si>
    <t>RN3</t>
  </si>
  <si>
    <t>Great Western Hospitals NHS Foundation Trust</t>
  </si>
  <si>
    <t>RXV</t>
  </si>
  <si>
    <t>Greater Manchester Mental Health NHS Foundation Trust</t>
  </si>
  <si>
    <t>RJ1</t>
  </si>
  <si>
    <t>Guy's and St Thomas' NHS Foundation Trust</t>
  </si>
  <si>
    <t>RW1</t>
  </si>
  <si>
    <t>Hampshire and Isle of Wight Healthcare NHS Foundation Trust</t>
  </si>
  <si>
    <t>RN5</t>
  </si>
  <si>
    <t>Hampshire Hospitals NHS Foundation Trust</t>
  </si>
  <si>
    <t>RCD</t>
  </si>
  <si>
    <t>Harrogate and District NHS Foundation Trust</t>
  </si>
  <si>
    <t>R1A</t>
  </si>
  <si>
    <t>Herefordshire and Worcestershire Health and Care NHS Trust</t>
  </si>
  <si>
    <t>RY4</t>
  </si>
  <si>
    <t>Hertfordshire Community NHS Trust</t>
  </si>
  <si>
    <t>RWR</t>
  </si>
  <si>
    <t>Hertfordshire Partnership University NHS Foundation Trust</t>
  </si>
  <si>
    <t>RQX</t>
  </si>
  <si>
    <t>Homerton Healthcare NHS Foundation Trust</t>
  </si>
  <si>
    <t>RWA</t>
  </si>
  <si>
    <t>Hull University Teaching Hospitals NHS Trust</t>
  </si>
  <si>
    <t>RV9</t>
  </si>
  <si>
    <t>Humber Teaching NHS Foundation Trust</t>
  </si>
  <si>
    <t>RYJ</t>
  </si>
  <si>
    <t>Imperial College Healthcare NHS Trust</t>
  </si>
  <si>
    <t>R1F</t>
  </si>
  <si>
    <t>Isle of Wight NHS Trust</t>
  </si>
  <si>
    <t>RGP</t>
  </si>
  <si>
    <t>James Paget University Hospitals NHS Foundation Trust</t>
  </si>
  <si>
    <t>RXY</t>
  </si>
  <si>
    <t>Kent and Medway NHS and Social Care Partnership Trust</t>
  </si>
  <si>
    <t>RYY</t>
  </si>
  <si>
    <t>Kent Community Health NHS Foundation Trust</t>
  </si>
  <si>
    <t>RNQ</t>
  </si>
  <si>
    <t>Kettering General Hospital NHS Foundation Trust</t>
  </si>
  <si>
    <t>RJZ</t>
  </si>
  <si>
    <t>King's College Hospital NHS Foundation Trust</t>
  </si>
  <si>
    <t>RAX</t>
  </si>
  <si>
    <t>Kingston Hospital NHS Foundation Trust</t>
  </si>
  <si>
    <t>RW5</t>
  </si>
  <si>
    <t>Lancashire and South Cumbria NHS Foundation Trust</t>
  </si>
  <si>
    <t>RXN</t>
  </si>
  <si>
    <t>Lancashire Teaching Hospitals NHS Foundation Trust</t>
  </si>
  <si>
    <t>RGD</t>
  </si>
  <si>
    <t>Leeds and York Partnership NHS Foundation Trust</t>
  </si>
  <si>
    <t>RY6</t>
  </si>
  <si>
    <t>Leeds Community Healthcare NHS Trust</t>
  </si>
  <si>
    <t>RT5</t>
  </si>
  <si>
    <t>Leicestershire Partnership NHS Trust</t>
  </si>
  <si>
    <t>RJ2</t>
  </si>
  <si>
    <t>Lewisham and Greenwich NHS Trust</t>
  </si>
  <si>
    <t>RY5</t>
  </si>
  <si>
    <t>Lincolnshire Community Health Services NHS Trust</t>
  </si>
  <si>
    <t>RP7</t>
  </si>
  <si>
    <t>Lincolnshire Partnership NHS Foundation Trust</t>
  </si>
  <si>
    <t>RBQ</t>
  </si>
  <si>
    <t>Liverpool Heart and Chest Hospital NHS Foundation Trust</t>
  </si>
  <si>
    <t>REM</t>
  </si>
  <si>
    <t>Liverpool University Hospitals NHS Foundation Trust</t>
  </si>
  <si>
    <t>REP</t>
  </si>
  <si>
    <t>Liverpool Women's NHS Foundation Trust</t>
  </si>
  <si>
    <t>RRU</t>
  </si>
  <si>
    <t>London Ambulance Service NHS Trust</t>
  </si>
  <si>
    <t>R1K</t>
  </si>
  <si>
    <t>London North West University Healthcare NHS Trust</t>
  </si>
  <si>
    <t>RWF</t>
  </si>
  <si>
    <t>Maidstone and Tunbridge Wells NHS Trust</t>
  </si>
  <si>
    <t>R0A</t>
  </si>
  <si>
    <t>Manchester University NHS Foundation Trust</t>
  </si>
  <si>
    <t>RPA</t>
  </si>
  <si>
    <t>Medway NHS Foundation Trust</t>
  </si>
  <si>
    <t>RBN</t>
  </si>
  <si>
    <t>Mersey and West Lancashire Teaching Hospitals NHS Trust</t>
  </si>
  <si>
    <t>RW4</t>
  </si>
  <si>
    <t>Mersey Care NHS Foundation Trust</t>
  </si>
  <si>
    <t>RAJ</t>
  </si>
  <si>
    <t>Mid and South Essex NHS Foundation Trust</t>
  </si>
  <si>
    <t>RBT</t>
  </si>
  <si>
    <t>Mid Cheshire Hospitals NHS Foundation Trust</t>
  </si>
  <si>
    <t>RXF</t>
  </si>
  <si>
    <t>Mid Yorkshire Teaching NHS Trust</t>
  </si>
  <si>
    <t>RRE</t>
  </si>
  <si>
    <t>Midlands Partnership NHS Foundation Trust</t>
  </si>
  <si>
    <t>RD8</t>
  </si>
  <si>
    <t>Milton Keynes University Hospital NHS Foundation Trust</t>
  </si>
  <si>
    <t>RP6</t>
  </si>
  <si>
    <t>Moorfields Eye Hospital NHS Foundation Trust</t>
  </si>
  <si>
    <t>RM1</t>
  </si>
  <si>
    <t>Norfolk and Norwich University Hospitals NHS Foundation Trust</t>
  </si>
  <si>
    <t>RMY</t>
  </si>
  <si>
    <t>Norfolk and Suffolk NHS Foundation Trust</t>
  </si>
  <si>
    <t>RY3</t>
  </si>
  <si>
    <t>Norfolk Community Health and Care NHS Trust</t>
  </si>
  <si>
    <t>RVJ</t>
  </si>
  <si>
    <t>North Bristol NHS Trust</t>
  </si>
  <si>
    <t>RNN</t>
  </si>
  <si>
    <t>North Cumbria Integrated Care NHS Foundation Trust</t>
  </si>
  <si>
    <t>RX6</t>
  </si>
  <si>
    <t>North East Ambulance Service NHS Foundation Trust</t>
  </si>
  <si>
    <t>RAT</t>
  </si>
  <si>
    <t>North East London NHS Foundation Trust</t>
  </si>
  <si>
    <t>G6V2S</t>
  </si>
  <si>
    <t>North London NHS Foundation Trust</t>
  </si>
  <si>
    <t>RLY</t>
  </si>
  <si>
    <t>North Staffordshire Combined Healthcare NHS Trust</t>
  </si>
  <si>
    <t>RVW</t>
  </si>
  <si>
    <t>North Tees and Hartlepool NHS Foundation Trust</t>
  </si>
  <si>
    <t>RX7</t>
  </si>
  <si>
    <t>North West Ambulance Service NHS Trust</t>
  </si>
  <si>
    <t>RGN</t>
  </si>
  <si>
    <t>North West Anglia NHS Foundation Trust</t>
  </si>
  <si>
    <t>RNS</t>
  </si>
  <si>
    <t>Northampton General Hospital NHS Trust</t>
  </si>
  <si>
    <t>RP1</t>
  </si>
  <si>
    <t>Northamptonshire Healthcare NHS Foundation Trust</t>
  </si>
  <si>
    <t>RM3</t>
  </si>
  <si>
    <t>Northern Care Alliance NHS Foundation Trust</t>
  </si>
  <si>
    <t>RJL</t>
  </si>
  <si>
    <t>Northern Lincolnshire and Goole NHS Foundation Trust</t>
  </si>
  <si>
    <t>RTF</t>
  </si>
  <si>
    <t>Northumbria Healthcare NHS Foundation Trust</t>
  </si>
  <si>
    <t>RX1</t>
  </si>
  <si>
    <t>Nottingham University Hospitals NHS Trust</t>
  </si>
  <si>
    <t>RHA</t>
  </si>
  <si>
    <t>Nottinghamshire Healthcare NHS Foundation Trust</t>
  </si>
  <si>
    <t>RNU</t>
  </si>
  <si>
    <t>Oxford Health NHS Foundation Trust</t>
  </si>
  <si>
    <t>RTH</t>
  </si>
  <si>
    <t>RPG</t>
  </si>
  <si>
    <t>Oxleas NHS Foundation Trust</t>
  </si>
  <si>
    <t>RT2</t>
  </si>
  <si>
    <t>Pennine Care NHS Foundation Trust</t>
  </si>
  <si>
    <t>RHU</t>
  </si>
  <si>
    <t>Portsmouth Hospitals University NHS Trust</t>
  </si>
  <si>
    <t>RCX</t>
  </si>
  <si>
    <t>Queen Elizabeth Hospital King's Lynn NHS Foundation Trust</t>
  </si>
  <si>
    <t>RPC</t>
  </si>
  <si>
    <t>Queen Victoria Hospital NHS Foundation Trust</t>
  </si>
  <si>
    <t>RXE</t>
  </si>
  <si>
    <t>Rotherham Doncaster and South Humber NHS Foundation Trust</t>
  </si>
  <si>
    <t>RHW</t>
  </si>
  <si>
    <t>Royal Berkshire NHS Foundation Trust</t>
  </si>
  <si>
    <t>REF</t>
  </si>
  <si>
    <t>Royal Cornwall Hospitals NHS Trust</t>
  </si>
  <si>
    <t>RH8</t>
  </si>
  <si>
    <t>Royal Devon University Healthcare NHS Foundation Trust</t>
  </si>
  <si>
    <t>RAL</t>
  </si>
  <si>
    <t>Royal Free London NHS Foundation Trust</t>
  </si>
  <si>
    <t>RAN</t>
  </si>
  <si>
    <t>Royal National Orthopaedic Hospital NHS Trust</t>
  </si>
  <si>
    <t>RGM</t>
  </si>
  <si>
    <t>Royal Papworth Hospital NHS Foundation Trust</t>
  </si>
  <si>
    <t>RA2</t>
  </si>
  <si>
    <t>Royal Surrey NHS Foundation Trust</t>
  </si>
  <si>
    <t>RD1</t>
  </si>
  <si>
    <t>Royal United Hospitals Bath NHS Foundation Trust</t>
  </si>
  <si>
    <t>RNZ</t>
  </si>
  <si>
    <t>Salisbury NHS Foundation Trust</t>
  </si>
  <si>
    <t>RXK</t>
  </si>
  <si>
    <t>Sandwell and West Birmingham Hospitals NHS Trust</t>
  </si>
  <si>
    <t>RCU</t>
  </si>
  <si>
    <t>Sheffield Children's NHS Foundation Trust</t>
  </si>
  <si>
    <t>TAH</t>
  </si>
  <si>
    <t>Sheffield Health and Social Care NHS Foundation Trust</t>
  </si>
  <si>
    <t>RHQ</t>
  </si>
  <si>
    <t>Sheffield Teaching Hospitals NHS Foundation Trust</t>
  </si>
  <si>
    <t>RK5</t>
  </si>
  <si>
    <t>Sherwood Forest Hospitals NHS Foundation Trust</t>
  </si>
  <si>
    <t>R1D</t>
  </si>
  <si>
    <t>Shropshire Community Health NHS Trust</t>
  </si>
  <si>
    <t>RH5</t>
  </si>
  <si>
    <t>Somerset NHS Foundation Trust</t>
  </si>
  <si>
    <t>RYE</t>
  </si>
  <si>
    <t>South Central Ambulance Service NHS Foundation Trust</t>
  </si>
  <si>
    <t>RYD</t>
  </si>
  <si>
    <t>South East Coast Ambulance Service NHS Foundation Trust</t>
  </si>
  <si>
    <t>RV5</t>
  </si>
  <si>
    <t>South London and Maudsley NHS Foundation Trust</t>
  </si>
  <si>
    <t>RTR</t>
  </si>
  <si>
    <t>South Tees Hospitals NHS Foundation Trust</t>
  </si>
  <si>
    <t>R0B</t>
  </si>
  <si>
    <t>South Tyneside and Sunderland NHS Foundation Trust</t>
  </si>
  <si>
    <t>RJC</t>
  </si>
  <si>
    <t>South Warwickshire University NHS Foundation Trust</t>
  </si>
  <si>
    <t>RQY</t>
  </si>
  <si>
    <t>South West London and St George's Mental Health NHS Trust</t>
  </si>
  <si>
    <t>RXG</t>
  </si>
  <si>
    <t>South West Yorkshire Partnership NHS Foundation Trust</t>
  </si>
  <si>
    <t>RYF</t>
  </si>
  <si>
    <t>South Western Ambulance Service NHS Foundation Trust</t>
  </si>
  <si>
    <t>RJ7</t>
  </si>
  <si>
    <t>St George's University Hospitals NHS Foundation Trust</t>
  </si>
  <si>
    <t>RWJ</t>
  </si>
  <si>
    <t>Stockport NHS Foundation Trust</t>
  </si>
  <si>
    <t>RXX</t>
  </si>
  <si>
    <t>Surrey and Borders Partnership NHS Foundation Trust</t>
  </si>
  <si>
    <t>RTP</t>
  </si>
  <si>
    <t>Surrey and Sussex Healthcare NHS Trust</t>
  </si>
  <si>
    <t>RDR</t>
  </si>
  <si>
    <t>Sussex Community NHS Foundation Trust</t>
  </si>
  <si>
    <t>RX2</t>
  </si>
  <si>
    <t>Sussex Partnership NHS Foundation Trust</t>
  </si>
  <si>
    <t>RMP</t>
  </si>
  <si>
    <t>Tameside and Glossop Integrated Care NHS Foundation Trust</t>
  </si>
  <si>
    <t>RNK</t>
  </si>
  <si>
    <t>Tavistock and Portman NHS Foundation Trust</t>
  </si>
  <si>
    <t>RX3</t>
  </si>
  <si>
    <t>Tees, Esk and Wear Valleys NHS Foundation Trust</t>
  </si>
  <si>
    <t>RBV</t>
  </si>
  <si>
    <t>The Christie NHS Foundation Trust</t>
  </si>
  <si>
    <t>REN</t>
  </si>
  <si>
    <t>The Clatterbridge Cancer Centre NHS Foundation Trust</t>
  </si>
  <si>
    <t>RNA</t>
  </si>
  <si>
    <t>The Dudley Group NHS Foundation Trust</t>
  </si>
  <si>
    <t>RAS</t>
  </si>
  <si>
    <t>The Hillingdon Hospitals NHS Foundation Trust</t>
  </si>
  <si>
    <t>RR8</t>
  </si>
  <si>
    <t>The Leeds Teaching Hospitals NHS Trust</t>
  </si>
  <si>
    <t>RTD</t>
  </si>
  <si>
    <t>The Newcastle Upon Tyne Hospitals NHS Foundation Trust</t>
  </si>
  <si>
    <t>RQW</t>
  </si>
  <si>
    <t>The Princess Alexandra Hospital NHS Trust</t>
  </si>
  <si>
    <t>RL1</t>
  </si>
  <si>
    <t>The Robert Jones and Agnes Hunt Orthopaedic Hospital NHS Foundation Trust</t>
  </si>
  <si>
    <t>RFR</t>
  </si>
  <si>
    <t>The Rotherham NHS Foundation Trust</t>
  </si>
  <si>
    <t>RPY</t>
  </si>
  <si>
    <t>The Royal Marsden NHS Foundation Trust</t>
  </si>
  <si>
    <t>RRJ</t>
  </si>
  <si>
    <t>The Royal Orthopaedic Hospital NHS Foundation Trust</t>
  </si>
  <si>
    <t>RL4</t>
  </si>
  <si>
    <t>The Royal Wolverhampton NHS Trust</t>
  </si>
  <si>
    <t>RXW</t>
  </si>
  <si>
    <t>The Shrewsbury and Telford Hospital NHS Trust</t>
  </si>
  <si>
    <t>RET</t>
  </si>
  <si>
    <t>The Walton Centre NHS Foundation Trust</t>
  </si>
  <si>
    <t>RA9</t>
  </si>
  <si>
    <t>Torbay and South Devon NHS Foundation Trust</t>
  </si>
  <si>
    <t>RWD</t>
  </si>
  <si>
    <t>United Lincolnshire Hospitals NHS Trust</t>
  </si>
  <si>
    <t>RRV</t>
  </si>
  <si>
    <t>University College London Hospitals NHS Foundation Trust</t>
  </si>
  <si>
    <t>RHM</t>
  </si>
  <si>
    <t>University Hospital Southampton NHS Foundation Trust</t>
  </si>
  <si>
    <t>RRK</t>
  </si>
  <si>
    <t>University Hospitals Birmingham NHS Foundation Trust</t>
  </si>
  <si>
    <t>RA7</t>
  </si>
  <si>
    <t>University Hospitals Bristol and Weston NHS Foundation Trust</t>
  </si>
  <si>
    <t>RKB</t>
  </si>
  <si>
    <t>University Hospitals Coventry and Warwickshire NHS Trust</t>
  </si>
  <si>
    <t>R0D</t>
  </si>
  <si>
    <t>University Hospitals Dorset NHS Foundation Trust</t>
  </si>
  <si>
    <t>RTG</t>
  </si>
  <si>
    <t>University Hospitals of Derby and Burton NHS Foundation Trust</t>
  </si>
  <si>
    <t>RWE</t>
  </si>
  <si>
    <t>University Hospitals of Leicester NHS Trust</t>
  </si>
  <si>
    <t>RTX</t>
  </si>
  <si>
    <t>University Hospitals of Morecambe Bay NHS Foundation Trust</t>
  </si>
  <si>
    <t>RJE</t>
  </si>
  <si>
    <t>University Hospitals of North Midlands NHS Trust</t>
  </si>
  <si>
    <t>RK9</t>
  </si>
  <si>
    <t>University Hospitals Plymouth NHS Trust</t>
  </si>
  <si>
    <t>RYR</t>
  </si>
  <si>
    <t>University Hospitals Sussex NHS Foundation Trust</t>
  </si>
  <si>
    <t>RBK</t>
  </si>
  <si>
    <t>Walsall Healthcare NHS Trust</t>
  </si>
  <si>
    <t>RWW</t>
  </si>
  <si>
    <t>Warrington and Halton Teaching Hospitals NHS Foundation Trust</t>
  </si>
  <si>
    <t>RWG</t>
  </si>
  <si>
    <t>West Hertfordshire Teaching Hospitals NHS Trust</t>
  </si>
  <si>
    <t>RKL</t>
  </si>
  <si>
    <t>West London NHS Trust</t>
  </si>
  <si>
    <t>RYA</t>
  </si>
  <si>
    <t>West Midlands Ambulance Service University NHS Foundation Trust</t>
  </si>
  <si>
    <t>RGR</t>
  </si>
  <si>
    <t>West Suffolk NHS Foundation Trust</t>
  </si>
  <si>
    <t>RKE</t>
  </si>
  <si>
    <t>Whittington Health NHS Trust</t>
  </si>
  <si>
    <t>RY7</t>
  </si>
  <si>
    <t>Wirral Community Health and Care NHS Foundation Trust</t>
  </si>
  <si>
    <t>RBL</t>
  </si>
  <si>
    <t>Wirral University Teaching Hospital NHS Foundation Trust</t>
  </si>
  <si>
    <t>RWP</t>
  </si>
  <si>
    <t>Worcestershire Acute Hospitals NHS Trust</t>
  </si>
  <si>
    <t>RRF</t>
  </si>
  <si>
    <t>Wrightington, Wigan and Leigh NHS Foundation Trust</t>
  </si>
  <si>
    <t>RLQ</t>
  </si>
  <si>
    <t>Wye Valley NHS Trust</t>
  </si>
  <si>
    <t>RCB</t>
  </si>
  <si>
    <t>York and Scarborough Teaching Hospitals NHS Foundation Trust</t>
  </si>
  <si>
    <t>RX8</t>
  </si>
  <si>
    <t>Yorkshire Ambulance Service NHS Trust</t>
  </si>
  <si>
    <t>List updated At 29/08/25</t>
  </si>
  <si>
    <t>Previous List</t>
  </si>
  <si>
    <t>OrganisationName</t>
  </si>
  <si>
    <t>NHSCode</t>
  </si>
  <si>
    <t>Please select Trust Name</t>
  </si>
  <si>
    <t>XXX</t>
  </si>
  <si>
    <t>Barnet, Enfield And Haringey Mental Health NHS Trust</t>
  </si>
  <si>
    <t>RRP</t>
  </si>
  <si>
    <t>Camden and Islington NHS Foundation Trust</t>
  </si>
  <si>
    <t>TAF</t>
  </si>
  <si>
    <t>Dudley Integrated Health and Care NHS Trust</t>
  </si>
  <si>
    <t>RYK</t>
  </si>
  <si>
    <t>East And North Hertfordshire NHS Trust</t>
  </si>
  <si>
    <t>Hounslow and Richmond Community Healthcare NHS Trust</t>
  </si>
  <si>
    <t>RY9</t>
  </si>
  <si>
    <t>North Middlesex University Hospital NHS Trust</t>
  </si>
  <si>
    <t>RAP</t>
  </si>
  <si>
    <t>Sandwell And West Birmingham Hospitals NHS Trust</t>
  </si>
  <si>
    <t>Solent NHS Trust</t>
  </si>
  <si>
    <t>R1C</t>
  </si>
  <si>
    <t>Southern Health NHS Foundation Trust</t>
  </si>
  <si>
    <t>The Mid Yorkshire Hospitals NHS Trust</t>
  </si>
  <si>
    <t>The Shrewsbury And Telford Hospital NHS Trust</t>
  </si>
  <si>
    <t>University Hospitals Coventry And Warwickshire NHS Trust</t>
  </si>
  <si>
    <t>Yeovil District Hospital NHS Foundation Trust</t>
  </si>
  <si>
    <t>RA4</t>
  </si>
  <si>
    <t>Sep high as includes both Aug VAT rebate (beginning of month) and Sep VAT rebate (end of Sep month), with Oct low because VAT rebate was processed at end of Sep.  VAT rebate is c.£3.7m per month for OUH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</si>
</sst>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_-;\-* #,##0_-;_-* &quot;-&quot;??_-;_-@_-"/>
    <numFmt numFmtId="165" formatCode="_(* #,##0_);_(* \(#,##0\);_(* &quot;-&quot;??_);_(@_)"/>
    <numFmt numFmtId="166" formatCode="dd/mm/yyyy;@"/>
    <numFmt numFmtId="167" formatCode="#,##0;[Red]\(#,##0\)"/>
    <numFmt numFmtId="168" formatCode="[$-F800]dddd\,\ mmmm\ dd\,\ yyyy"/>
    <numFmt numFmtId="169" formatCode="#,##0.0_);\(#,##0.0\)"/>
    <numFmt numFmtId="170" formatCode="#,##0;\(#,##0\)"/>
  </numFmts>
  <fonts count="40" x14ac:knownFonts="1">
    <font>
      <sz val="11"/>
      <color theme="1"/>
      <name val="Calibri"/>
      <family val="2"/>
      <scheme val="minor"/>
    </font>
    <font>
      <sz val="11"/>
      <color theme="1"/>
      <name val="Calibri"/>
      <family val="2"/>
      <scheme val="minor"/>
    </font>
    <font>
      <b/>
      <sz val="10"/>
      <name val="Arial"/>
      <family val="2"/>
    </font>
    <font>
      <i/>
      <sz val="11"/>
      <color theme="1"/>
      <name val="Calibri"/>
      <family val="2"/>
      <scheme val="minor"/>
    </font>
    <font>
      <b/>
      <sz val="11"/>
      <color theme="1"/>
      <name val="Calibri"/>
      <family val="2"/>
      <scheme val="minor"/>
    </font>
    <font>
      <b/>
      <i/>
      <sz val="11"/>
      <color theme="1"/>
      <name val="Calibri"/>
      <family val="2"/>
      <scheme val="minor"/>
    </font>
    <font>
      <b/>
      <i/>
      <sz val="10"/>
      <name val="Arial"/>
      <family val="2"/>
    </font>
    <font>
      <b/>
      <sz val="11"/>
      <color rgb="FFFF0000"/>
      <name val="Calibri"/>
      <family val="2"/>
      <scheme val="minor"/>
    </font>
    <font>
      <b/>
      <sz val="14"/>
      <color theme="1"/>
      <name val="Calibri"/>
      <family val="2"/>
      <scheme val="minor"/>
    </font>
    <font>
      <b/>
      <sz val="12"/>
      <color theme="1"/>
      <name val="Calibri"/>
      <family val="2"/>
      <scheme val="minor"/>
    </font>
    <font>
      <sz val="10"/>
      <name val="Arial"/>
      <family val="2"/>
    </font>
    <font>
      <sz val="8"/>
      <name val="Calibri"/>
      <family val="2"/>
      <scheme val="minor"/>
    </font>
    <font>
      <sz val="10"/>
      <color indexed="8"/>
      <name val="Arial"/>
      <family val="2"/>
    </font>
    <font>
      <sz val="10"/>
      <color theme="1"/>
      <name val="Arial"/>
      <family val="2"/>
    </font>
    <font>
      <sz val="10"/>
      <color theme="0"/>
      <name val="Arial"/>
      <family val="2"/>
    </font>
    <font>
      <sz val="10"/>
      <color rgb="FF00B0F0"/>
      <name val="Arial"/>
      <family val="2"/>
    </font>
    <font>
      <b/>
      <sz val="8"/>
      <color indexed="8"/>
      <name val="Arial"/>
      <family val="2"/>
    </font>
    <font>
      <i/>
      <sz val="10"/>
      <color rgb="FF0070C0"/>
      <name val="Arial"/>
      <family val="2"/>
    </font>
    <font>
      <b/>
      <sz val="8"/>
      <name val="Arial"/>
      <family val="2"/>
    </font>
    <font>
      <sz val="11"/>
      <color rgb="FF000000"/>
      <name val="Calibri"/>
      <family val="2"/>
      <scheme val="minor"/>
    </font>
    <font>
      <sz val="10"/>
      <name val="Calibri"/>
      <family val="2"/>
      <scheme val="minor"/>
    </font>
    <font>
      <b/>
      <sz val="12"/>
      <color rgb="FF0000FF"/>
      <name val="Calibri"/>
      <family val="2"/>
      <scheme val="minor"/>
    </font>
    <font>
      <sz val="10"/>
      <color rgb="FF00B0F0"/>
      <name val="Calibri"/>
      <family val="2"/>
      <scheme val="minor"/>
    </font>
    <font>
      <b/>
      <sz val="10"/>
      <color theme="1"/>
      <name val="Calibri"/>
      <family val="2"/>
      <scheme val="minor"/>
    </font>
    <font>
      <b/>
      <sz val="10"/>
      <color rgb="FFFF0000"/>
      <name val="Calibri"/>
      <family val="2"/>
      <scheme val="minor"/>
    </font>
    <font>
      <b/>
      <i/>
      <sz val="10"/>
      <color theme="1" tint="0.34998626667073579"/>
      <name val="Calibri"/>
      <family val="2"/>
      <scheme val="minor"/>
    </font>
    <font>
      <b/>
      <sz val="10"/>
      <name val="Calibri"/>
      <family val="2"/>
      <scheme val="minor"/>
    </font>
    <font>
      <b/>
      <sz val="8"/>
      <name val="Calibri"/>
      <family val="2"/>
      <scheme val="minor"/>
    </font>
    <font>
      <sz val="12"/>
      <color theme="1"/>
      <name val="Calibri"/>
      <family val="2"/>
      <scheme val="minor"/>
    </font>
    <font>
      <sz val="12"/>
      <name val="Calibri"/>
      <family val="2"/>
      <scheme val="minor"/>
    </font>
    <font>
      <sz val="12"/>
      <color rgb="FF000000"/>
      <name val="Calibri"/>
      <family val="2"/>
      <scheme val="minor"/>
    </font>
    <font>
      <b/>
      <sz val="11"/>
      <color indexed="8"/>
      <name val="Calibri"/>
      <family val="2"/>
      <scheme val="minor"/>
    </font>
    <font>
      <b/>
      <sz val="12"/>
      <color indexed="8"/>
      <name val="Calibri"/>
      <family val="2"/>
      <scheme val="minor"/>
    </font>
    <font>
      <sz val="11"/>
      <name val="Calibri"/>
      <family val="2"/>
      <scheme val="minor"/>
    </font>
    <font>
      <b/>
      <sz val="11"/>
      <name val="Calibri"/>
      <family val="2"/>
      <scheme val="minor"/>
    </font>
    <font>
      <sz val="11"/>
      <color indexed="8"/>
      <name val="Calibri"/>
      <family val="2"/>
      <scheme val="minor"/>
    </font>
    <font>
      <b/>
      <sz val="16"/>
      <color indexed="8"/>
      <name val="Calibri"/>
      <family val="2"/>
      <scheme val="minor"/>
    </font>
    <font>
      <b/>
      <sz val="18"/>
      <color rgb="FF0000FF"/>
      <name val="Calibri"/>
      <family val="2"/>
      <scheme val="minor"/>
    </font>
    <font>
      <u/>
      <sz val="12"/>
      <color theme="1"/>
      <name val="Calibri"/>
      <family val="2"/>
      <scheme val="minor"/>
    </font>
    <font>
      <sz val="11"/>
      <color rgb="FFFF0000"/>
      <name val="Calibri"/>
      <family val="2"/>
      <scheme val="minor"/>
    </font>
  </fonts>
  <fills count="18">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000"/>
        <bgColor indexed="64"/>
      </patternFill>
    </fill>
    <fill>
      <patternFill patternType="solid">
        <fgColor theme="0" tint="-0.249977111117893"/>
        <bgColor indexed="64"/>
      </patternFill>
    </fill>
    <fill>
      <patternFill patternType="solid">
        <fgColor indexed="43"/>
        <bgColor indexed="64"/>
      </patternFill>
    </fill>
    <fill>
      <patternFill patternType="solid">
        <fgColor rgb="FFFFFF99"/>
        <bgColor indexed="64"/>
      </patternFill>
    </fill>
    <fill>
      <patternFill patternType="solid">
        <fgColor theme="0" tint="-0.14996795556505021"/>
        <bgColor indexed="64"/>
      </patternFill>
    </fill>
    <fill>
      <patternFill patternType="solid">
        <fgColor rgb="FFC00000"/>
        <bgColor indexed="64"/>
      </patternFill>
    </fill>
    <fill>
      <patternFill patternType="solid">
        <fgColor indexed="65"/>
        <bgColor indexed="64"/>
      </patternFill>
    </fill>
    <fill>
      <patternFill patternType="solid">
        <fgColor indexed="41"/>
        <bgColor indexed="64"/>
      </patternFill>
    </fill>
    <fill>
      <patternFill patternType="solid">
        <fgColor theme="9" tint="0.79998168889431442"/>
        <bgColor indexed="64"/>
      </patternFill>
    </fill>
  </fills>
  <borders count="3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right/>
      <top style="thin">
        <color indexed="64"/>
      </top>
      <bottom style="double">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hair">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hair">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thin">
        <color indexed="64"/>
      </top>
      <bottom style="thin">
        <color indexed="64"/>
      </bottom>
      <diagonal/>
    </border>
  </borders>
  <cellStyleXfs count="18">
    <xf numFmtId="0" fontId="0" fillId="0" borderId="0"/>
    <xf numFmtId="43" fontId="1" fillId="0" borderId="0" applyFont="0" applyFill="0" applyBorder="0" applyAlignment="0" applyProtection="0"/>
    <xf numFmtId="0" fontId="12" fillId="0" borderId="2">
      <alignment vertical="center"/>
    </xf>
    <xf numFmtId="0" fontId="10" fillId="11" borderId="28">
      <alignment horizontal="left" vertical="center" wrapText="1"/>
      <protection locked="0"/>
    </xf>
    <xf numFmtId="0" fontId="13" fillId="0" borderId="2">
      <alignment horizontal="center" vertical="center"/>
    </xf>
    <xf numFmtId="166" fontId="10" fillId="12" borderId="2">
      <alignment horizontal="center" vertical="top"/>
      <protection locked="0"/>
    </xf>
    <xf numFmtId="167" fontId="12" fillId="0" borderId="2">
      <alignment vertical="center"/>
    </xf>
    <xf numFmtId="0" fontId="14" fillId="14" borderId="0"/>
    <xf numFmtId="0" fontId="15" fillId="0" borderId="0"/>
    <xf numFmtId="49" fontId="16" fillId="16" borderId="32">
      <alignment horizontal="center" vertical="center"/>
    </xf>
    <xf numFmtId="169" fontId="10" fillId="0" borderId="0" applyNumberFormat="0" applyFont="0" applyAlignment="0"/>
    <xf numFmtId="49" fontId="16" fillId="16" borderId="2">
      <alignment horizontal="center" vertical="center"/>
    </xf>
    <xf numFmtId="0" fontId="17" fillId="7" borderId="0"/>
    <xf numFmtId="0" fontId="12" fillId="13" borderId="2">
      <alignment vertical="center"/>
    </xf>
    <xf numFmtId="170" fontId="12" fillId="13" borderId="2">
      <alignment vertical="center"/>
    </xf>
    <xf numFmtId="0" fontId="18" fillId="0" borderId="0">
      <alignment horizontal="center" vertical="center"/>
    </xf>
    <xf numFmtId="1" fontId="14" fillId="14" borderId="0"/>
    <xf numFmtId="0" fontId="10" fillId="12" borderId="28">
      <alignment horizontal="left" vertical="center" wrapText="1"/>
      <protection locked="0"/>
    </xf>
  </cellStyleXfs>
  <cellXfs count="290">
    <xf numFmtId="0" fontId="0" fillId="0" borderId="0" xfId="0"/>
    <xf numFmtId="164" fontId="2" fillId="2" borderId="0" xfId="1" applyNumberFormat="1" applyFont="1" applyFill="1" applyBorder="1"/>
    <xf numFmtId="37" fontId="2" fillId="2" borderId="0" xfId="0" applyNumberFormat="1" applyFont="1" applyFill="1"/>
    <xf numFmtId="164" fontId="3" fillId="4" borderId="0" xfId="1" applyNumberFormat="1" applyFont="1" applyFill="1"/>
    <xf numFmtId="164" fontId="6" fillId="2" borderId="0" xfId="1" applyNumberFormat="1" applyFont="1" applyFill="1" applyBorder="1"/>
    <xf numFmtId="164" fontId="0" fillId="0" borderId="0" xfId="1" applyNumberFormat="1" applyFont="1" applyFill="1"/>
    <xf numFmtId="164" fontId="6" fillId="5" borderId="0" xfId="1" applyNumberFormat="1" applyFont="1" applyFill="1" applyBorder="1" applyAlignment="1"/>
    <xf numFmtId="164" fontId="0" fillId="0" borderId="0" xfId="0" applyNumberFormat="1"/>
    <xf numFmtId="0" fontId="4" fillId="5" borderId="4" xfId="0" applyFont="1" applyFill="1" applyBorder="1"/>
    <xf numFmtId="14" fontId="4" fillId="5" borderId="2" xfId="0" applyNumberFormat="1" applyFont="1" applyFill="1" applyBorder="1"/>
    <xf numFmtId="0" fontId="4" fillId="5" borderId="2" xfId="0" applyFont="1" applyFill="1" applyBorder="1"/>
    <xf numFmtId="164" fontId="2" fillId="6" borderId="1" xfId="1" applyNumberFormat="1" applyFont="1" applyFill="1" applyBorder="1" applyAlignment="1"/>
    <xf numFmtId="37" fontId="2" fillId="6" borderId="1" xfId="0" applyNumberFormat="1" applyFont="1" applyFill="1" applyBorder="1"/>
    <xf numFmtId="164" fontId="2" fillId="5" borderId="1" xfId="1" applyNumberFormat="1" applyFont="1" applyFill="1" applyBorder="1"/>
    <xf numFmtId="0" fontId="8" fillId="7" borderId="0" xfId="0" applyFont="1" applyFill="1"/>
    <xf numFmtId="0" fontId="0" fillId="7" borderId="0" xfId="0" applyFill="1"/>
    <xf numFmtId="14" fontId="4" fillId="5" borderId="9" xfId="0" applyNumberFormat="1" applyFont="1" applyFill="1" applyBorder="1"/>
    <xf numFmtId="164" fontId="4" fillId="0" borderId="0" xfId="1" applyNumberFormat="1" applyFont="1" applyFill="1"/>
    <xf numFmtId="0" fontId="9" fillId="7" borderId="0" xfId="0" applyFont="1" applyFill="1"/>
    <xf numFmtId="164" fontId="3" fillId="4" borderId="0" xfId="1" applyNumberFormat="1" applyFont="1" applyFill="1" applyProtection="1">
      <protection locked="0"/>
    </xf>
    <xf numFmtId="0" fontId="0" fillId="0" borderId="0" xfId="0" applyProtection="1">
      <protection locked="0"/>
    </xf>
    <xf numFmtId="164" fontId="3" fillId="0" borderId="0" xfId="1" applyNumberFormat="1" applyFont="1" applyFill="1" applyAlignment="1">
      <alignment horizontal="left"/>
    </xf>
    <xf numFmtId="0" fontId="4" fillId="6" borderId="2" xfId="0" applyFont="1" applyFill="1" applyBorder="1" applyAlignment="1">
      <alignment horizontal="center" vertical="center"/>
    </xf>
    <xf numFmtId="0" fontId="0" fillId="0" borderId="14" xfId="0" applyBorder="1"/>
    <xf numFmtId="0" fontId="0" fillId="0" borderId="15" xfId="0" applyBorder="1"/>
    <xf numFmtId="164" fontId="4" fillId="0" borderId="16" xfId="1" applyNumberFormat="1" applyFont="1" applyFill="1" applyBorder="1"/>
    <xf numFmtId="164" fontId="0" fillId="0" borderId="16" xfId="0" applyNumberFormat="1" applyBorder="1"/>
    <xf numFmtId="0" fontId="0" fillId="0" borderId="1" xfId="0" applyBorder="1"/>
    <xf numFmtId="164" fontId="0" fillId="0" borderId="9" xfId="0" applyNumberFormat="1" applyBorder="1"/>
    <xf numFmtId="0" fontId="4" fillId="5" borderId="8" xfId="0" applyFont="1" applyFill="1" applyBorder="1"/>
    <xf numFmtId="0" fontId="0" fillId="0" borderId="8" xfId="0" applyBorder="1"/>
    <xf numFmtId="0" fontId="4" fillId="5" borderId="1" xfId="0" applyFont="1" applyFill="1" applyBorder="1"/>
    <xf numFmtId="37" fontId="2" fillId="0" borderId="0" xfId="0" applyNumberFormat="1" applyFont="1" applyAlignment="1">
      <alignment horizontal="center"/>
    </xf>
    <xf numFmtId="37" fontId="2" fillId="0" borderId="1" xfId="0" applyNumberFormat="1" applyFont="1" applyBorder="1" applyAlignment="1">
      <alignment horizontal="center"/>
    </xf>
    <xf numFmtId="37" fontId="2" fillId="0" borderId="5" xfId="0" applyNumberFormat="1" applyFont="1" applyBorder="1" applyAlignment="1">
      <alignment horizontal="center"/>
    </xf>
    <xf numFmtId="37" fontId="2" fillId="0" borderId="2" xfId="0" applyNumberFormat="1" applyFont="1" applyBorder="1" applyAlignment="1">
      <alignment horizontal="center"/>
    </xf>
    <xf numFmtId="37" fontId="2" fillId="0" borderId="13" xfId="0" applyNumberFormat="1" applyFont="1" applyBorder="1" applyAlignment="1">
      <alignment horizontal="center"/>
    </xf>
    <xf numFmtId="0" fontId="0" fillId="0" borderId="0" xfId="0" applyAlignment="1">
      <alignment horizontal="center"/>
    </xf>
    <xf numFmtId="0" fontId="0" fillId="9" borderId="0" xfId="0" applyFill="1"/>
    <xf numFmtId="0" fontId="8" fillId="9" borderId="0" xfId="0" applyFont="1" applyFill="1"/>
    <xf numFmtId="164" fontId="2" fillId="0" borderId="1" xfId="1" applyNumberFormat="1" applyFont="1" applyFill="1" applyBorder="1"/>
    <xf numFmtId="164" fontId="2" fillId="0" borderId="0" xfId="1" applyNumberFormat="1" applyFont="1" applyFill="1" applyBorder="1"/>
    <xf numFmtId="164" fontId="0" fillId="0" borderId="0" xfId="1" applyNumberFormat="1" applyFont="1"/>
    <xf numFmtId="0" fontId="4" fillId="6" borderId="1" xfId="0" applyFont="1" applyFill="1" applyBorder="1"/>
    <xf numFmtId="164" fontId="0" fillId="0" borderId="0" xfId="1" applyNumberFormat="1" applyFont="1" applyBorder="1"/>
    <xf numFmtId="0" fontId="0" fillId="0" borderId="19" xfId="0"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164" fontId="4" fillId="0" borderId="2" xfId="1" applyNumberFormat="1" applyFont="1" applyFill="1" applyBorder="1"/>
    <xf numFmtId="164" fontId="0" fillId="8" borderId="2" xfId="1" applyNumberFormat="1" applyFont="1" applyFill="1" applyBorder="1" applyProtection="1">
      <protection locked="0"/>
    </xf>
    <xf numFmtId="14" fontId="4" fillId="5" borderId="2" xfId="0" applyNumberFormat="1" applyFont="1" applyFill="1" applyBorder="1" applyAlignment="1">
      <alignment horizontal="center"/>
    </xf>
    <xf numFmtId="14" fontId="4" fillId="5" borderId="2" xfId="0" applyNumberFormat="1" applyFont="1" applyFill="1" applyBorder="1" applyAlignment="1">
      <alignment horizontal="center" vertical="center"/>
    </xf>
    <xf numFmtId="0" fontId="0" fillId="2" borderId="5" xfId="0" applyFill="1" applyBorder="1"/>
    <xf numFmtId="0" fontId="8" fillId="0" borderId="0" xfId="0" applyFont="1"/>
    <xf numFmtId="164" fontId="10" fillId="10" borderId="5" xfId="1" applyNumberFormat="1" applyFont="1" applyFill="1" applyBorder="1" applyProtection="1"/>
    <xf numFmtId="164" fontId="0" fillId="8" borderId="17" xfId="1" applyNumberFormat="1" applyFont="1" applyFill="1" applyBorder="1" applyProtection="1">
      <protection locked="0"/>
    </xf>
    <xf numFmtId="164" fontId="0" fillId="8" borderId="11" xfId="1" applyNumberFormat="1" applyFont="1" applyFill="1" applyBorder="1" applyProtection="1">
      <protection locked="0"/>
    </xf>
    <xf numFmtId="164" fontId="0" fillId="8" borderId="10" xfId="1" applyNumberFormat="1" applyFont="1" applyFill="1" applyBorder="1" applyProtection="1">
      <protection locked="0"/>
    </xf>
    <xf numFmtId="0" fontId="0" fillId="0" borderId="19" xfId="0" applyBorder="1"/>
    <xf numFmtId="0" fontId="4" fillId="6" borderId="17"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8" xfId="0" applyFont="1" applyFill="1" applyBorder="1" applyAlignment="1">
      <alignment horizontal="center" vertical="center"/>
    </xf>
    <xf numFmtId="0" fontId="8" fillId="9" borderId="2" xfId="0" applyFont="1" applyFill="1" applyBorder="1"/>
    <xf numFmtId="0" fontId="4" fillId="0" borderId="0" xfId="0" applyFont="1"/>
    <xf numFmtId="164" fontId="4" fillId="0" borderId="0" xfId="1" applyNumberFormat="1" applyFont="1" applyFill="1" applyBorder="1"/>
    <xf numFmtId="164" fontId="4" fillId="0" borderId="1" xfId="1" applyNumberFormat="1" applyFont="1" applyFill="1" applyBorder="1"/>
    <xf numFmtId="164" fontId="4" fillId="0" borderId="8" xfId="1" applyNumberFormat="1" applyFont="1" applyFill="1" applyBorder="1"/>
    <xf numFmtId="164" fontId="0" fillId="0" borderId="8" xfId="0" applyNumberFormat="1" applyBorder="1"/>
    <xf numFmtId="164" fontId="4" fillId="0" borderId="15" xfId="1" applyNumberFormat="1" applyFont="1" applyFill="1" applyBorder="1"/>
    <xf numFmtId="164" fontId="1" fillId="0" borderId="8" xfId="1" applyNumberFormat="1" applyFont="1" applyFill="1" applyBorder="1"/>
    <xf numFmtId="14" fontId="4" fillId="10" borderId="2" xfId="0" applyNumberFormat="1" applyFont="1" applyFill="1" applyBorder="1" applyAlignment="1">
      <alignment horizontal="center" vertical="center"/>
    </xf>
    <xf numFmtId="37" fontId="2" fillId="10" borderId="5" xfId="0" applyNumberFormat="1" applyFont="1" applyFill="1" applyBorder="1" applyAlignment="1">
      <alignment horizontal="center"/>
    </xf>
    <xf numFmtId="165" fontId="0" fillId="10" borderId="6" xfId="0" applyNumberFormat="1" applyFill="1" applyBorder="1"/>
    <xf numFmtId="165" fontId="0" fillId="5" borderId="6" xfId="0" applyNumberFormat="1" applyFill="1" applyBorder="1"/>
    <xf numFmtId="165" fontId="0" fillId="5" borderId="11" xfId="0" applyNumberFormat="1" applyFill="1" applyBorder="1"/>
    <xf numFmtId="165" fontId="0" fillId="5" borderId="12" xfId="0" applyNumberFormat="1" applyFill="1" applyBorder="1"/>
    <xf numFmtId="165" fontId="2" fillId="6" borderId="5" xfId="0" applyNumberFormat="1" applyFont="1" applyFill="1" applyBorder="1"/>
    <xf numFmtId="165" fontId="2" fillId="6" borderId="2" xfId="0" applyNumberFormat="1" applyFont="1" applyFill="1" applyBorder="1"/>
    <xf numFmtId="165" fontId="2" fillId="6" borderId="13" xfId="0" applyNumberFormat="1" applyFont="1" applyFill="1" applyBorder="1"/>
    <xf numFmtId="165" fontId="0" fillId="8" borderId="6" xfId="1" applyNumberFormat="1" applyFont="1" applyFill="1" applyBorder="1" applyProtection="1">
      <protection locked="0"/>
    </xf>
    <xf numFmtId="165" fontId="0" fillId="8" borderId="0" xfId="1" applyNumberFormat="1" applyFont="1" applyFill="1" applyBorder="1" applyProtection="1">
      <protection locked="0"/>
    </xf>
    <xf numFmtId="165" fontId="0" fillId="5" borderId="11" xfId="1" applyNumberFormat="1" applyFont="1" applyFill="1" applyBorder="1"/>
    <xf numFmtId="165" fontId="0" fillId="8" borderId="12" xfId="1" applyNumberFormat="1" applyFont="1" applyFill="1" applyBorder="1" applyProtection="1">
      <protection locked="0"/>
    </xf>
    <xf numFmtId="165" fontId="0" fillId="8" borderId="7" xfId="1" applyNumberFormat="1" applyFont="1" applyFill="1" applyBorder="1" applyProtection="1">
      <protection locked="0"/>
    </xf>
    <xf numFmtId="165" fontId="2" fillId="5" borderId="5" xfId="1" applyNumberFormat="1" applyFont="1" applyFill="1" applyBorder="1"/>
    <xf numFmtId="165" fontId="2" fillId="5" borderId="2" xfId="1" applyNumberFormat="1" applyFont="1" applyFill="1" applyBorder="1"/>
    <xf numFmtId="165" fontId="2" fillId="5" borderId="13" xfId="1" applyNumberFormat="1" applyFont="1" applyFill="1" applyBorder="1"/>
    <xf numFmtId="165" fontId="2" fillId="6" borderId="5" xfId="1" applyNumberFormat="1" applyFont="1" applyFill="1" applyBorder="1" applyAlignment="1"/>
    <xf numFmtId="165" fontId="2" fillId="6" borderId="2" xfId="1" applyNumberFormat="1" applyFont="1" applyFill="1" applyBorder="1" applyAlignment="1"/>
    <xf numFmtId="165" fontId="2" fillId="6" borderId="13" xfId="1" applyNumberFormat="1" applyFont="1" applyFill="1" applyBorder="1" applyAlignment="1"/>
    <xf numFmtId="165" fontId="4" fillId="0" borderId="19" xfId="1" applyNumberFormat="1" applyFont="1" applyBorder="1"/>
    <xf numFmtId="165" fontId="4" fillId="0" borderId="0" xfId="1" applyNumberFormat="1" applyFont="1" applyBorder="1"/>
    <xf numFmtId="165" fontId="4" fillId="0" borderId="20" xfId="1" applyNumberFormat="1" applyFont="1" applyBorder="1"/>
    <xf numFmtId="165" fontId="0" fillId="0" borderId="19" xfId="1" applyNumberFormat="1" applyFont="1" applyBorder="1"/>
    <xf numFmtId="165" fontId="0" fillId="0" borderId="0" xfId="1" applyNumberFormat="1" applyFont="1" applyBorder="1"/>
    <xf numFmtId="165" fontId="0" fillId="0" borderId="20" xfId="1" applyNumberFormat="1" applyFont="1" applyBorder="1"/>
    <xf numFmtId="165" fontId="4" fillId="6" borderId="1" xfId="1" applyNumberFormat="1" applyFont="1" applyFill="1" applyBorder="1"/>
    <xf numFmtId="165" fontId="4" fillId="6" borderId="8" xfId="1" applyNumberFormat="1" applyFont="1" applyFill="1" applyBorder="1"/>
    <xf numFmtId="165" fontId="4" fillId="6" borderId="9" xfId="1" applyNumberFormat="1" applyFont="1" applyFill="1" applyBorder="1"/>
    <xf numFmtId="165" fontId="4" fillId="6" borderId="14" xfId="1" applyNumberFormat="1" applyFont="1" applyFill="1" applyBorder="1"/>
    <xf numFmtId="165" fontId="4" fillId="6" borderId="3" xfId="1" applyNumberFormat="1" applyFont="1" applyFill="1" applyBorder="1"/>
    <xf numFmtId="165" fontId="4" fillId="6" borderId="18" xfId="1" applyNumberFormat="1" applyFont="1" applyFill="1" applyBorder="1"/>
    <xf numFmtId="165" fontId="4" fillId="5" borderId="22" xfId="1" applyNumberFormat="1" applyFont="1" applyFill="1" applyBorder="1"/>
    <xf numFmtId="165" fontId="4" fillId="5" borderId="4" xfId="1" applyNumberFormat="1" applyFont="1" applyFill="1" applyBorder="1"/>
    <xf numFmtId="165" fontId="4" fillId="5" borderId="23" xfId="1" applyNumberFormat="1" applyFont="1" applyFill="1" applyBorder="1"/>
    <xf numFmtId="165" fontId="4" fillId="3" borderId="19" xfId="1" applyNumberFormat="1" applyFont="1" applyFill="1" applyBorder="1"/>
    <xf numFmtId="165" fontId="4" fillId="3" borderId="0" xfId="1" applyNumberFormat="1" applyFont="1" applyFill="1" applyBorder="1"/>
    <xf numFmtId="165" fontId="4" fillId="3" borderId="20" xfId="1" applyNumberFormat="1" applyFont="1" applyFill="1" applyBorder="1"/>
    <xf numFmtId="165" fontId="0" fillId="0" borderId="14" xfId="1" applyNumberFormat="1" applyFont="1" applyFill="1" applyBorder="1"/>
    <xf numFmtId="165" fontId="0" fillId="0" borderId="14" xfId="1" applyNumberFormat="1" applyFont="1" applyBorder="1"/>
    <xf numFmtId="165" fontId="0" fillId="0" borderId="3" xfId="1" applyNumberFormat="1" applyFont="1" applyBorder="1"/>
    <xf numFmtId="165" fontId="0" fillId="0" borderId="18" xfId="1" applyNumberFormat="1" applyFont="1" applyBorder="1"/>
    <xf numFmtId="165" fontId="0" fillId="0" borderId="19" xfId="1" applyNumberFormat="1" applyFont="1" applyFill="1" applyBorder="1"/>
    <xf numFmtId="165" fontId="0" fillId="0" borderId="15" xfId="1" applyNumberFormat="1" applyFont="1" applyFill="1" applyBorder="1"/>
    <xf numFmtId="165" fontId="0" fillId="0" borderId="15" xfId="1" applyNumberFormat="1" applyFont="1" applyBorder="1"/>
    <xf numFmtId="165" fontId="0" fillId="0" borderId="16" xfId="1" applyNumberFormat="1" applyFont="1" applyBorder="1"/>
    <xf numFmtId="165" fontId="0" fillId="0" borderId="21" xfId="1" applyNumberFormat="1" applyFont="1" applyBorder="1"/>
    <xf numFmtId="165" fontId="4" fillId="6" borderId="2" xfId="0" applyNumberFormat="1" applyFont="1" applyFill="1" applyBorder="1"/>
    <xf numFmtId="165" fontId="4" fillId="6" borderId="15" xfId="1" applyNumberFormat="1" applyFont="1" applyFill="1" applyBorder="1"/>
    <xf numFmtId="165" fontId="4" fillId="6" borderId="16" xfId="1" applyNumberFormat="1" applyFont="1" applyFill="1" applyBorder="1"/>
    <xf numFmtId="165" fontId="4" fillId="6" borderId="21" xfId="1" applyNumberFormat="1" applyFont="1" applyFill="1" applyBorder="1"/>
    <xf numFmtId="165" fontId="0" fillId="8" borderId="6" xfId="0" applyNumberFormat="1" applyFill="1" applyBorder="1" applyProtection="1">
      <protection locked="0"/>
    </xf>
    <xf numFmtId="165" fontId="2" fillId="10" borderId="5" xfId="0" applyNumberFormat="1" applyFont="1" applyFill="1" applyBorder="1"/>
    <xf numFmtId="165" fontId="0" fillId="10" borderId="6" xfId="1" applyNumberFormat="1" applyFont="1" applyFill="1" applyBorder="1" applyProtection="1"/>
    <xf numFmtId="165" fontId="2" fillId="10" borderId="5" xfId="1" applyNumberFormat="1" applyFont="1" applyFill="1" applyBorder="1" applyProtection="1"/>
    <xf numFmtId="165" fontId="2" fillId="10" borderId="5" xfId="1" applyNumberFormat="1" applyFont="1" applyFill="1" applyBorder="1" applyAlignment="1" applyProtection="1"/>
    <xf numFmtId="165" fontId="0" fillId="2" borderId="6" xfId="0" applyNumberFormat="1" applyFill="1" applyBorder="1"/>
    <xf numFmtId="165" fontId="0" fillId="5" borderId="11" xfId="1" applyNumberFormat="1" applyFont="1" applyFill="1" applyBorder="1" applyProtection="1">
      <protection locked="0"/>
    </xf>
    <xf numFmtId="165" fontId="0" fillId="2" borderId="12" xfId="0" applyNumberFormat="1" applyFill="1" applyBorder="1"/>
    <xf numFmtId="165" fontId="0" fillId="0" borderId="0" xfId="1" applyNumberFormat="1" applyFont="1"/>
    <xf numFmtId="165" fontId="4" fillId="0" borderId="8" xfId="1" applyNumberFormat="1" applyFont="1" applyFill="1" applyBorder="1"/>
    <xf numFmtId="165" fontId="0" fillId="0" borderId="8" xfId="0" applyNumberFormat="1" applyBorder="1"/>
    <xf numFmtId="165" fontId="0" fillId="0" borderId="9" xfId="0" applyNumberFormat="1" applyBorder="1"/>
    <xf numFmtId="165" fontId="4" fillId="0" borderId="16" xfId="1" applyNumberFormat="1" applyFont="1" applyFill="1" applyBorder="1"/>
    <xf numFmtId="165" fontId="0" fillId="0" borderId="16" xfId="0" applyNumberFormat="1" applyBorder="1"/>
    <xf numFmtId="165" fontId="0" fillId="0" borderId="21" xfId="0" applyNumberFormat="1" applyBorder="1"/>
    <xf numFmtId="165" fontId="4" fillId="0" borderId="1" xfId="0" applyNumberFormat="1" applyFont="1" applyBorder="1"/>
    <xf numFmtId="165" fontId="4" fillId="0" borderId="9" xfId="0" applyNumberFormat="1" applyFont="1" applyBorder="1"/>
    <xf numFmtId="165" fontId="10" fillId="5" borderId="5" xfId="1" applyNumberFormat="1" applyFont="1" applyFill="1" applyBorder="1" applyProtection="1"/>
    <xf numFmtId="165" fontId="2" fillId="5" borderId="2" xfId="1" applyNumberFormat="1" applyFont="1" applyFill="1" applyBorder="1" applyProtection="1"/>
    <xf numFmtId="165" fontId="2" fillId="5" borderId="13" xfId="1" applyNumberFormat="1" applyFont="1" applyFill="1" applyBorder="1" applyProtection="1"/>
    <xf numFmtId="165" fontId="2" fillId="5" borderId="5" xfId="1" applyNumberFormat="1" applyFont="1" applyFill="1" applyBorder="1" applyProtection="1"/>
    <xf numFmtId="0" fontId="19" fillId="0" borderId="0" xfId="0" applyFont="1"/>
    <xf numFmtId="0" fontId="0" fillId="7" borderId="0" xfId="0" applyFill="1" applyAlignment="1">
      <alignment vertical="center"/>
    </xf>
    <xf numFmtId="0" fontId="20" fillId="7" borderId="0" xfId="0" applyFont="1" applyFill="1" applyAlignment="1">
      <alignment vertical="center" wrapText="1"/>
    </xf>
    <xf numFmtId="0" fontId="28" fillId="7" borderId="0" xfId="0" applyFont="1" applyFill="1" applyAlignment="1">
      <alignment vertical="center"/>
    </xf>
    <xf numFmtId="0" fontId="21" fillId="15" borderId="0" xfId="0" applyFont="1" applyFill="1" applyAlignment="1">
      <alignment vertical="center"/>
    </xf>
    <xf numFmtId="0" fontId="8" fillId="7" borderId="2" xfId="0" applyFont="1" applyFill="1" applyBorder="1" applyAlignment="1">
      <alignment vertical="center"/>
    </xf>
    <xf numFmtId="168" fontId="0" fillId="7" borderId="0" xfId="0" applyNumberFormat="1" applyFill="1" applyAlignment="1">
      <alignment vertical="center" wrapText="1"/>
    </xf>
    <xf numFmtId="168" fontId="0" fillId="7" borderId="0" xfId="0" applyNumberFormat="1" applyFill="1" applyAlignment="1">
      <alignment vertical="center"/>
    </xf>
    <xf numFmtId="168" fontId="28" fillId="7" borderId="0" xfId="0" applyNumberFormat="1" applyFont="1" applyFill="1" applyAlignment="1">
      <alignment vertical="center"/>
    </xf>
    <xf numFmtId="0" fontId="22" fillId="7" borderId="0" xfId="8" applyFont="1" applyFill="1" applyAlignment="1">
      <alignment vertical="center"/>
    </xf>
    <xf numFmtId="168" fontId="8" fillId="7" borderId="14" xfId="0" applyNumberFormat="1" applyFont="1" applyFill="1" applyBorder="1" applyAlignment="1">
      <alignment horizontal="left" vertical="center" wrapText="1"/>
    </xf>
    <xf numFmtId="168" fontId="0" fillId="7" borderId="3" xfId="0" applyNumberFormat="1" applyFill="1" applyBorder="1" applyAlignment="1">
      <alignment vertical="center"/>
    </xf>
    <xf numFmtId="49" fontId="36" fillId="16" borderId="2" xfId="9" quotePrefix="1" applyFont="1" applyBorder="1">
      <alignment horizontal="center" vertical="center"/>
    </xf>
    <xf numFmtId="168" fontId="9" fillId="7" borderId="19" xfId="0" applyNumberFormat="1" applyFont="1" applyFill="1" applyBorder="1" applyAlignment="1">
      <alignment vertical="center" wrapText="1"/>
    </xf>
    <xf numFmtId="168" fontId="28" fillId="7" borderId="18" xfId="0" applyNumberFormat="1" applyFont="1" applyFill="1" applyBorder="1" applyAlignment="1">
      <alignment vertical="center"/>
    </xf>
    <xf numFmtId="0" fontId="0" fillId="7" borderId="19" xfId="0" applyFill="1" applyBorder="1" applyAlignment="1">
      <alignment vertical="center"/>
    </xf>
    <xf numFmtId="0" fontId="0" fillId="7" borderId="20" xfId="0" applyFill="1" applyBorder="1" applyAlignment="1">
      <alignment vertical="center"/>
    </xf>
    <xf numFmtId="0" fontId="9" fillId="7" borderId="19" xfId="0" applyFont="1" applyFill="1" applyBorder="1" applyAlignment="1">
      <alignment vertical="center" wrapText="1"/>
    </xf>
    <xf numFmtId="0" fontId="32" fillId="7" borderId="20" xfId="10" applyNumberFormat="1" applyFont="1" applyFill="1" applyBorder="1" applyAlignment="1">
      <alignment horizontal="center" vertical="center"/>
    </xf>
    <xf numFmtId="0" fontId="24" fillId="7" borderId="0" xfId="0" applyFont="1" applyFill="1" applyAlignment="1">
      <alignment vertical="center"/>
    </xf>
    <xf numFmtId="0" fontId="28" fillId="7" borderId="19" xfId="0" applyFont="1" applyFill="1" applyBorder="1" applyAlignment="1">
      <alignment vertical="center" wrapText="1"/>
    </xf>
    <xf numFmtId="0" fontId="25" fillId="13" borderId="2" xfId="0" applyFont="1" applyFill="1" applyBorder="1" applyAlignment="1">
      <alignment horizontal="center" vertical="center" wrapText="1"/>
    </xf>
    <xf numFmtId="0" fontId="20" fillId="7" borderId="0" xfId="0" applyFont="1" applyFill="1" applyAlignment="1">
      <alignment horizontal="left" vertical="center" wrapText="1"/>
    </xf>
    <xf numFmtId="0" fontId="33" fillId="7" borderId="20" xfId="10" applyNumberFormat="1" applyFont="1" applyFill="1" applyBorder="1" applyAlignment="1">
      <alignment horizontal="left" vertical="center" wrapText="1"/>
    </xf>
    <xf numFmtId="0" fontId="0" fillId="7" borderId="19" xfId="0" applyFill="1" applyBorder="1" applyAlignment="1">
      <alignment horizontal="center" vertical="center" wrapText="1"/>
    </xf>
    <xf numFmtId="0" fontId="31" fillId="7" borderId="20" xfId="10" applyNumberFormat="1" applyFont="1" applyFill="1" applyBorder="1" applyAlignment="1">
      <alignment horizontal="center" vertical="center"/>
    </xf>
    <xf numFmtId="0" fontId="29" fillId="7" borderId="19" xfId="0" applyFont="1" applyFill="1" applyBorder="1" applyAlignment="1">
      <alignment horizontal="left" vertical="center" wrapText="1"/>
    </xf>
    <xf numFmtId="0" fontId="23" fillId="7" borderId="0" xfId="0" applyFont="1" applyFill="1" applyAlignment="1">
      <alignment horizontal="right" vertical="center"/>
    </xf>
    <xf numFmtId="0" fontId="1" fillId="0" borderId="20" xfId="10" applyNumberFormat="1" applyFont="1" applyBorder="1" applyAlignment="1">
      <alignment horizontal="left" vertical="center"/>
    </xf>
    <xf numFmtId="0" fontId="26" fillId="7" borderId="0" xfId="0" applyFont="1" applyFill="1" applyAlignment="1">
      <alignment horizontal="left" vertical="center" wrapText="1"/>
    </xf>
    <xf numFmtId="0" fontId="0" fillId="7" borderId="0" xfId="0" applyFill="1" applyAlignment="1">
      <alignment horizontal="center" vertical="center" wrapText="1"/>
    </xf>
    <xf numFmtId="0" fontId="0" fillId="7" borderId="20" xfId="0" applyFill="1" applyBorder="1" applyAlignment="1">
      <alignment horizontal="center" vertical="center" wrapText="1"/>
    </xf>
    <xf numFmtId="0" fontId="0" fillId="7" borderId="0" xfId="0" applyFill="1" applyAlignment="1">
      <alignment vertical="center" wrapText="1"/>
    </xf>
    <xf numFmtId="0" fontId="34" fillId="7" borderId="20" xfId="10" applyNumberFormat="1" applyFont="1" applyFill="1" applyBorder="1" applyAlignment="1">
      <alignment horizontal="left" vertical="center" wrapText="1"/>
    </xf>
    <xf numFmtId="0" fontId="30" fillId="7" borderId="19" xfId="0" applyFont="1" applyFill="1" applyBorder="1" applyAlignment="1">
      <alignment vertical="center" wrapText="1"/>
    </xf>
    <xf numFmtId="0" fontId="30" fillId="7" borderId="19" xfId="0" applyFont="1" applyFill="1" applyBorder="1" applyAlignment="1">
      <alignment vertical="center"/>
    </xf>
    <xf numFmtId="0" fontId="31" fillId="13" borderId="2" xfId="13" applyFont="1" applyAlignment="1">
      <alignment horizontal="center" vertical="center" wrapText="1"/>
    </xf>
    <xf numFmtId="164" fontId="35" fillId="13" borderId="2" xfId="1" applyNumberFormat="1" applyFont="1" applyFill="1" applyBorder="1" applyAlignment="1" applyProtection="1">
      <alignment horizontal="center" vertical="center" wrapText="1"/>
    </xf>
    <xf numFmtId="164" fontId="33" fillId="7" borderId="20" xfId="1" applyNumberFormat="1" applyFont="1" applyFill="1" applyBorder="1" applyAlignment="1" applyProtection="1">
      <alignment horizontal="center" vertical="center" wrapText="1"/>
    </xf>
    <xf numFmtId="0" fontId="9" fillId="7" borderId="0" xfId="0" applyFont="1" applyFill="1" applyAlignment="1">
      <alignment vertical="center" wrapText="1"/>
    </xf>
    <xf numFmtId="0" fontId="35" fillId="13" borderId="2" xfId="13" applyFont="1">
      <alignment vertical="center"/>
    </xf>
    <xf numFmtId="0" fontId="26" fillId="7" borderId="20" xfId="0" applyFont="1" applyFill="1" applyBorder="1" applyAlignment="1">
      <alignment horizontal="left" vertical="center" wrapText="1"/>
    </xf>
    <xf numFmtId="0" fontId="1" fillId="7" borderId="20" xfId="10" applyNumberFormat="1" applyFont="1" applyFill="1" applyBorder="1" applyAlignment="1">
      <alignment vertical="center"/>
    </xf>
    <xf numFmtId="0" fontId="28" fillId="7" borderId="15" xfId="0" applyFont="1" applyFill="1" applyBorder="1" applyAlignment="1">
      <alignment vertical="center" wrapText="1"/>
    </xf>
    <xf numFmtId="0" fontId="27" fillId="0" borderId="16" xfId="10" applyNumberFormat="1" applyFont="1" applyBorder="1" applyAlignment="1">
      <alignment horizontal="center" vertical="center"/>
    </xf>
    <xf numFmtId="0" fontId="0" fillId="7" borderId="16" xfId="0" applyFill="1" applyBorder="1" applyAlignment="1">
      <alignment vertical="center"/>
    </xf>
    <xf numFmtId="0" fontId="33" fillId="7" borderId="21" xfId="10" applyNumberFormat="1" applyFont="1" applyFill="1" applyBorder="1" applyAlignment="1">
      <alignment horizontal="left" vertical="center" wrapText="1"/>
    </xf>
    <xf numFmtId="0" fontId="0" fillId="7" borderId="15" xfId="0" applyFill="1" applyBorder="1" applyAlignment="1">
      <alignment vertical="center"/>
    </xf>
    <xf numFmtId="0" fontId="0" fillId="7" borderId="21" xfId="0" applyFill="1" applyBorder="1" applyAlignment="1">
      <alignment vertical="center"/>
    </xf>
    <xf numFmtId="0" fontId="0" fillId="0" borderId="0" xfId="0" applyAlignment="1">
      <alignment vertical="center"/>
    </xf>
    <xf numFmtId="0" fontId="27" fillId="0" borderId="0" xfId="10" applyNumberFormat="1" applyFont="1" applyAlignment="1">
      <alignment horizontal="center" vertical="center"/>
    </xf>
    <xf numFmtId="0" fontId="29" fillId="0" borderId="0" xfId="10" applyNumberFormat="1" applyFont="1" applyAlignment="1">
      <alignment horizontal="left" vertical="center" wrapText="1"/>
    </xf>
    <xf numFmtId="0" fontId="33" fillId="11" borderId="33" xfId="3" applyFont="1" applyBorder="1">
      <alignment horizontal="left" vertical="center" wrapText="1"/>
      <protection locked="0"/>
    </xf>
    <xf numFmtId="0" fontId="4" fillId="0" borderId="14" xfId="0" applyFont="1" applyBorder="1"/>
    <xf numFmtId="164" fontId="4" fillId="0" borderId="8" xfId="0" applyNumberFormat="1" applyFont="1" applyBorder="1"/>
    <xf numFmtId="0" fontId="4" fillId="0" borderId="8" xfId="0" applyFont="1" applyBorder="1"/>
    <xf numFmtId="0" fontId="4" fillId="0" borderId="9" xfId="0" applyFont="1" applyBorder="1"/>
    <xf numFmtId="170" fontId="35" fillId="13" borderId="2" xfId="14" applyFont="1" applyAlignment="1">
      <alignment vertical="center" wrapText="1"/>
    </xf>
    <xf numFmtId="165" fontId="0" fillId="0" borderId="0" xfId="0" applyNumberFormat="1"/>
    <xf numFmtId="164" fontId="4" fillId="0" borderId="0" xfId="1" applyNumberFormat="1" applyFont="1" applyFill="1" applyProtection="1"/>
    <xf numFmtId="0" fontId="4" fillId="5" borderId="2" xfId="0" applyFont="1" applyFill="1" applyBorder="1" applyAlignment="1">
      <alignment horizontal="center"/>
    </xf>
    <xf numFmtId="165" fontId="4" fillId="0" borderId="8" xfId="0" applyNumberFormat="1" applyFont="1" applyBorder="1"/>
    <xf numFmtId="0" fontId="5" fillId="0" borderId="20" xfId="0" applyFont="1" applyBorder="1"/>
    <xf numFmtId="164" fontId="3" fillId="0" borderId="20" xfId="1" applyNumberFormat="1" applyFont="1" applyFill="1" applyBorder="1" applyAlignment="1"/>
    <xf numFmtId="165" fontId="0" fillId="8" borderId="6" xfId="1" applyNumberFormat="1" applyFont="1" applyFill="1" applyBorder="1" applyAlignment="1" applyProtection="1">
      <alignment horizontal="center"/>
      <protection locked="0"/>
    </xf>
    <xf numFmtId="165" fontId="2" fillId="5" borderId="5" xfId="1" applyNumberFormat="1" applyFont="1" applyFill="1" applyBorder="1" applyAlignment="1">
      <alignment horizontal="center"/>
    </xf>
    <xf numFmtId="0" fontId="4" fillId="0" borderId="19" xfId="0" applyFont="1" applyBorder="1"/>
    <xf numFmtId="164" fontId="4" fillId="0" borderId="19" xfId="1" applyNumberFormat="1" applyFont="1" applyFill="1" applyBorder="1" applyAlignment="1"/>
    <xf numFmtId="0" fontId="4" fillId="0" borderId="1" xfId="0" applyFont="1" applyBorder="1"/>
    <xf numFmtId="165" fontId="4" fillId="0" borderId="1" xfId="1" applyNumberFormat="1" applyFont="1" applyFill="1" applyBorder="1"/>
    <xf numFmtId="165" fontId="4" fillId="0" borderId="9" xfId="1" applyNumberFormat="1" applyFont="1" applyFill="1" applyBorder="1"/>
    <xf numFmtId="0" fontId="4" fillId="0" borderId="3" xfId="0" applyFont="1" applyBorder="1"/>
    <xf numFmtId="165" fontId="4" fillId="0" borderId="14" xfId="1" applyNumberFormat="1" applyFont="1" applyFill="1" applyBorder="1"/>
    <xf numFmtId="165" fontId="4" fillId="0" borderId="3" xfId="1" applyNumberFormat="1" applyFont="1" applyFill="1" applyBorder="1"/>
    <xf numFmtId="165" fontId="4" fillId="0" borderId="18" xfId="1" applyNumberFormat="1" applyFont="1" applyFill="1" applyBorder="1"/>
    <xf numFmtId="165" fontId="4" fillId="17" borderId="1" xfId="1" applyNumberFormat="1" applyFont="1" applyFill="1" applyBorder="1"/>
    <xf numFmtId="165" fontId="4" fillId="17" borderId="8" xfId="1" applyNumberFormat="1" applyFont="1" applyFill="1" applyBorder="1"/>
    <xf numFmtId="165" fontId="4" fillId="17" borderId="9" xfId="1" applyNumberFormat="1" applyFont="1" applyFill="1" applyBorder="1"/>
    <xf numFmtId="0" fontId="4" fillId="17" borderId="8" xfId="0" applyFont="1" applyFill="1" applyBorder="1"/>
    <xf numFmtId="0" fontId="4" fillId="17" borderId="3" xfId="0" applyFont="1" applyFill="1" applyBorder="1"/>
    <xf numFmtId="165" fontId="4" fillId="17" borderId="14" xfId="1" applyNumberFormat="1" applyFont="1" applyFill="1" applyBorder="1"/>
    <xf numFmtId="165" fontId="4" fillId="17" borderId="3" xfId="1" applyNumberFormat="1" applyFont="1" applyFill="1" applyBorder="1"/>
    <xf numFmtId="165" fontId="4" fillId="17" borderId="18" xfId="1" applyNumberFormat="1" applyFont="1" applyFill="1" applyBorder="1"/>
    <xf numFmtId="164" fontId="3" fillId="0" borderId="19" xfId="1" applyNumberFormat="1" applyFont="1" applyFill="1" applyBorder="1" applyAlignment="1"/>
    <xf numFmtId="0" fontId="4" fillId="0" borderId="0" xfId="0" applyFont="1" applyAlignment="1">
      <alignment wrapText="1"/>
    </xf>
    <xf numFmtId="0" fontId="4" fillId="0" borderId="0" xfId="0" applyFont="1" applyAlignment="1">
      <alignment horizontal="right"/>
    </xf>
    <xf numFmtId="3" fontId="19" fillId="0" borderId="0" xfId="0" applyNumberFormat="1" applyFont="1"/>
    <xf numFmtId="3" fontId="0" fillId="0" borderId="0" xfId="0" applyNumberFormat="1"/>
    <xf numFmtId="0" fontId="39" fillId="0" borderId="0" xfId="0" applyFont="1"/>
    <xf numFmtId="0" fontId="7" fillId="0" borderId="0" xfId="0" applyFont="1" applyAlignment="1">
      <alignment wrapText="1"/>
    </xf>
    <xf numFmtId="37" fontId="2" fillId="0" borderId="8" xfId="0" applyNumberFormat="1" applyFont="1" applyBorder="1" applyAlignment="1">
      <alignment horizontal="center"/>
    </xf>
    <xf numFmtId="165" fontId="2" fillId="5" borderId="8" xfId="1" applyNumberFormat="1" applyFont="1" applyFill="1" applyBorder="1" applyProtection="1"/>
    <xf numFmtId="165" fontId="10" fillId="5" borderId="34" xfId="1" applyNumberFormat="1" applyFont="1" applyFill="1" applyBorder="1" applyProtection="1"/>
    <xf numFmtId="165" fontId="10" fillId="5" borderId="13" xfId="1" applyNumberFormat="1" applyFont="1" applyFill="1" applyBorder="1" applyProtection="1"/>
    <xf numFmtId="165" fontId="10" fillId="5" borderId="2" xfId="1" applyNumberFormat="1" applyFont="1" applyFill="1" applyBorder="1" applyProtection="1"/>
    <xf numFmtId="14" fontId="4" fillId="5" borderId="1" xfId="0" applyNumberFormat="1" applyFont="1" applyFill="1" applyBorder="1" applyAlignment="1">
      <alignment horizontal="center" vertical="center"/>
    </xf>
    <xf numFmtId="14" fontId="4" fillId="5" borderId="1" xfId="0" applyNumberFormat="1" applyFont="1" applyFill="1" applyBorder="1"/>
    <xf numFmtId="37" fontId="2" fillId="0" borderId="34" xfId="0" applyNumberFormat="1" applyFont="1" applyBorder="1" applyAlignment="1">
      <alignment horizontal="center"/>
    </xf>
    <xf numFmtId="165" fontId="0" fillId="5" borderId="7" xfId="0" applyNumberFormat="1" applyFill="1" applyBorder="1"/>
    <xf numFmtId="165" fontId="2" fillId="6" borderId="34" xfId="0" applyNumberFormat="1" applyFont="1" applyFill="1" applyBorder="1"/>
    <xf numFmtId="165" fontId="2" fillId="5" borderId="34" xfId="1" applyNumberFormat="1" applyFont="1" applyFill="1" applyBorder="1"/>
    <xf numFmtId="165" fontId="2" fillId="6" borderId="34" xfId="1" applyNumberFormat="1" applyFont="1" applyFill="1" applyBorder="1" applyAlignment="1"/>
    <xf numFmtId="165" fontId="0" fillId="2" borderId="7" xfId="0" applyNumberFormat="1" applyFill="1" applyBorder="1"/>
    <xf numFmtId="165" fontId="2" fillId="5" borderId="34" xfId="1" applyNumberFormat="1" applyFont="1" applyFill="1" applyBorder="1" applyProtection="1"/>
    <xf numFmtId="165" fontId="0" fillId="0" borderId="9" xfId="1" applyNumberFormat="1" applyFont="1" applyBorder="1"/>
    <xf numFmtId="0" fontId="37" fillId="15" borderId="25" xfId="0" applyFont="1" applyFill="1" applyBorder="1" applyAlignment="1">
      <alignment horizontal="center" vertical="center"/>
    </xf>
    <xf numFmtId="0" fontId="37" fillId="15" borderId="26" xfId="0" applyFont="1" applyFill="1" applyBorder="1" applyAlignment="1">
      <alignment horizontal="center" vertical="center"/>
    </xf>
    <xf numFmtId="0" fontId="37" fillId="15" borderId="27" xfId="0" applyFont="1" applyFill="1" applyBorder="1" applyAlignment="1">
      <alignment horizontal="center" vertical="center"/>
    </xf>
    <xf numFmtId="0" fontId="37" fillId="15" borderId="29" xfId="0" applyFont="1" applyFill="1" applyBorder="1" applyAlignment="1">
      <alignment horizontal="center" vertical="center"/>
    </xf>
    <xf numFmtId="0" fontId="37" fillId="15" borderId="30" xfId="0" applyFont="1" applyFill="1" applyBorder="1" applyAlignment="1">
      <alignment horizontal="center" vertical="center"/>
    </xf>
    <xf numFmtId="0" fontId="37" fillId="15" borderId="31" xfId="0" applyFont="1" applyFill="1" applyBorder="1" applyAlignment="1">
      <alignment horizontal="center" vertical="center"/>
    </xf>
    <xf numFmtId="0" fontId="0" fillId="7" borderId="2" xfId="0" applyFill="1" applyBorder="1" applyAlignment="1">
      <alignment horizontal="center" vertical="center" wrapText="1"/>
    </xf>
    <xf numFmtId="0" fontId="8" fillId="5" borderId="1" xfId="0" applyFont="1" applyFill="1" applyBorder="1" applyAlignment="1" applyProtection="1">
      <alignment horizontal="center" vertical="center" wrapText="1"/>
      <protection locked="0"/>
    </xf>
    <xf numFmtId="0" fontId="8" fillId="5" borderId="8"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49" fontId="36" fillId="16" borderId="1" xfId="9" quotePrefix="1" applyFont="1" applyBorder="1">
      <alignment horizontal="center" vertical="center"/>
    </xf>
    <xf numFmtId="49" fontId="36" fillId="16" borderId="8" xfId="9" quotePrefix="1" applyFont="1" applyBorder="1">
      <alignment horizontal="center" vertical="center"/>
    </xf>
    <xf numFmtId="49" fontId="36" fillId="16" borderId="9" xfId="9" quotePrefix="1" applyFont="1" applyBorder="1">
      <alignment horizontal="center" vertical="center"/>
    </xf>
    <xf numFmtId="0" fontId="0" fillId="7" borderId="2" xfId="0" applyFill="1" applyBorder="1" applyAlignment="1">
      <alignment horizontal="center" vertical="center"/>
    </xf>
    <xf numFmtId="0" fontId="0" fillId="8" borderId="1" xfId="0" applyFill="1" applyBorder="1" applyAlignment="1" applyProtection="1">
      <alignment horizontal="center"/>
      <protection locked="0"/>
    </xf>
    <xf numFmtId="0" fontId="0" fillId="8" borderId="8" xfId="0" applyFill="1" applyBorder="1" applyAlignment="1" applyProtection="1">
      <alignment horizontal="center"/>
      <protection locked="0"/>
    </xf>
    <xf numFmtId="0" fontId="0" fillId="8" borderId="9" xfId="0" applyFill="1" applyBorder="1" applyAlignment="1" applyProtection="1">
      <alignment horizontal="center"/>
      <protection locked="0"/>
    </xf>
    <xf numFmtId="164" fontId="7" fillId="9" borderId="24" xfId="1" applyNumberFormat="1" applyFont="1" applyFill="1" applyBorder="1" applyAlignment="1">
      <alignment horizontal="center"/>
    </xf>
    <xf numFmtId="164" fontId="7" fillId="9" borderId="16" xfId="1" applyNumberFormat="1" applyFont="1" applyFill="1" applyBorder="1" applyAlignment="1">
      <alignment horizontal="center"/>
    </xf>
    <xf numFmtId="0" fontId="4" fillId="5" borderId="1" xfId="0" applyFont="1" applyFill="1" applyBorder="1" applyAlignment="1">
      <alignment horizontal="center"/>
    </xf>
    <xf numFmtId="0" fontId="4" fillId="5" borderId="8" xfId="0" applyFont="1" applyFill="1" applyBorder="1" applyAlignment="1">
      <alignment horizontal="center"/>
    </xf>
    <xf numFmtId="0" fontId="4" fillId="5" borderId="9" xfId="0" applyFont="1" applyFill="1" applyBorder="1" applyAlignment="1">
      <alignment horizontal="center"/>
    </xf>
    <xf numFmtId="0" fontId="8" fillId="9" borderId="15" xfId="0" applyFont="1" applyFill="1" applyBorder="1"/>
    <xf numFmtId="0" fontId="8" fillId="9" borderId="16" xfId="0" applyFont="1" applyFill="1" applyBorder="1"/>
    <xf numFmtId="164" fontId="3" fillId="0" borderId="19" xfId="1" applyNumberFormat="1" applyFont="1" applyFill="1" applyBorder="1" applyAlignment="1"/>
    <xf numFmtId="164" fontId="3" fillId="0" borderId="20" xfId="1" applyNumberFormat="1" applyFont="1" applyFill="1" applyBorder="1" applyAlignment="1"/>
    <xf numFmtId="0" fontId="4" fillId="6" borderId="1" xfId="0" applyFont="1" applyFill="1" applyBorder="1"/>
    <xf numFmtId="0" fontId="4" fillId="6" borderId="9" xfId="0" applyFont="1" applyFill="1" applyBorder="1"/>
    <xf numFmtId="0" fontId="0" fillId="0" borderId="14" xfId="0" applyBorder="1"/>
    <xf numFmtId="0" fontId="0" fillId="0" borderId="18" xfId="0" applyBorder="1"/>
    <xf numFmtId="0" fontId="5" fillId="0" borderId="19" xfId="0" applyFont="1" applyBorder="1"/>
    <xf numFmtId="0" fontId="5" fillId="0" borderId="20" xfId="0" applyFont="1" applyBorder="1"/>
    <xf numFmtId="0" fontId="4" fillId="17" borderId="1" xfId="0" applyFont="1" applyFill="1" applyBorder="1"/>
    <xf numFmtId="0" fontId="4" fillId="17" borderId="9" xfId="0" applyFont="1" applyFill="1" applyBorder="1"/>
    <xf numFmtId="0" fontId="4" fillId="5" borderId="17" xfId="0" applyFont="1" applyFill="1" applyBorder="1" applyAlignment="1">
      <alignment horizontal="center"/>
    </xf>
    <xf numFmtId="0" fontId="4" fillId="5" borderId="2" xfId="0" applyFont="1" applyFill="1" applyBorder="1" applyAlignment="1">
      <alignment horizontal="center"/>
    </xf>
    <xf numFmtId="0" fontId="4" fillId="7" borderId="1" xfId="0" applyFont="1" applyFill="1" applyBorder="1"/>
    <xf numFmtId="0" fontId="4" fillId="7" borderId="9" xfId="0" applyFont="1" applyFill="1" applyBorder="1"/>
    <xf numFmtId="0" fontId="0" fillId="0" borderId="19" xfId="0" applyBorder="1"/>
    <xf numFmtId="0" fontId="0" fillId="0" borderId="20" xfId="0" applyBorder="1"/>
  </cellXfs>
  <cellStyles count="18">
    <cellStyle name="_AccType" xfId="12" xr:uid="{28E3D05C-8E53-4182-8C50-510564B8BF93}"/>
    <cellStyle name="_Calc#" xfId="6" xr:uid="{A8D417E3-B9F9-4F56-8430-A510CBA2F29A}"/>
    <cellStyle name="_CalcText" xfId="2" xr:uid="{25909F43-535B-4146-8430-E15F31316C1F}"/>
    <cellStyle name="_MaincodeCY" xfId="9" xr:uid="{14004C73-411C-4A23-8F68-D27A012FBFB1}"/>
    <cellStyle name="_PopulatedNumber" xfId="14" xr:uid="{92E68755-B782-4518-B1EF-DFFC08532AD0}"/>
    <cellStyle name="_PopulatedText" xfId="13" xr:uid="{F4DF5715-654B-4DED-BF5E-BDCBB0EC86A4}"/>
    <cellStyle name="_Subcode" xfId="11" xr:uid="{810E6CE8-E5F5-4F35-B85B-D32864AF316B}"/>
    <cellStyle name="blank" xfId="10" xr:uid="{AE6DC574-6C3B-4E5F-806D-D202908E649C}"/>
    <cellStyle name="Comma" xfId="1" builtinId="3"/>
    <cellStyle name="HIDE" xfId="7" xr:uid="{9DBDEA7F-030A-4B96-90D7-8D7B223EA4E3}"/>
    <cellStyle name="HIDETableID" xfId="16" xr:uid="{B85AD9E8-0C76-4A79-8629-7022ACC11A05}"/>
    <cellStyle name="InputCYDate" xfId="5" xr:uid="{27E38AC6-89E0-4FC7-96EF-02E19E4FB850}"/>
    <cellStyle name="InputCYText" xfId="3" xr:uid="{3315A7E8-4E6A-4ECB-A234-703877F4091D}"/>
    <cellStyle name="Normal" xfId="0" builtinId="0"/>
    <cellStyle name="PopCYTextUnlock" xfId="17" xr:uid="{D3A37487-45C2-4868-B64E-D459628301CE}"/>
    <cellStyle name="TableEnd" xfId="15" xr:uid="{E0E27B44-583D-4D60-9745-343EA2F1D5D7}"/>
    <cellStyle name="TableID" xfId="8" xr:uid="{207B718F-121F-4B41-A498-217DB532DC12}"/>
    <cellStyle name="Validations" xfId="4" xr:uid="{5DAF3E80-700C-41A2-9C9F-575F34512C25}"/>
  </cellStyles>
  <dxfs count="42">
    <dxf>
      <fill>
        <patternFill>
          <bgColor rgb="FFFFCCCC"/>
        </patternFill>
      </fill>
    </dxf>
    <dxf>
      <fill>
        <patternFill>
          <bgColor rgb="FFFFCCCC"/>
        </patternFill>
      </fill>
    </dxf>
    <dxf>
      <fill>
        <patternFill>
          <bgColor rgb="FFFFCCC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CCCC"/>
      <color rgb="FFFF9999"/>
      <color rgb="FFFF7C80"/>
      <color rgb="FFFF6699"/>
      <color rgb="FFFFCC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LIU, Ming (NHS ENGLAND)" id="{4F85CCB5-9B6B-42DC-BCB4-F7A17C66D036}" userId="S::ming.liu1@nhs.net::a033c856-8597-437d-adbe-39e93b20c93e"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12" dT="2024-11-28T15:18:44.06" personId="{4F85CCB5-9B6B-42DC-BCB4-F7A17C66D036}" id="{5DB81C30-BA85-462F-9D34-A4C0B9E518AE}">
    <text>Formed from Camden and Islington NHS FT (TAF) acquiring Barnet, Enfield &amp; Harringey MH NHS Trust (RRP) 1/11/24</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E2612-4D72-4E5C-A971-B7EC49C53C10}">
  <dimension ref="A1:K55"/>
  <sheetViews>
    <sheetView tabSelected="1" topLeftCell="A2" zoomScaleNormal="100" workbookViewId="0">
      <selection activeCell="F41" sqref="F41"/>
    </sheetView>
  </sheetViews>
  <sheetFormatPr defaultColWidth="9.42578125" defaultRowHeight="15.75" x14ac:dyDescent="0.25"/>
  <cols>
    <col min="1" max="1" width="8.42578125" style="143" bestFit="1" customWidth="1"/>
    <col min="2" max="2" width="108.5703125" style="174" customWidth="1"/>
    <col min="3" max="3" width="14.42578125" style="143" customWidth="1"/>
    <col min="4" max="4" width="7" style="143" customWidth="1"/>
    <col min="5" max="5" width="6.42578125" style="143" customWidth="1"/>
    <col min="6" max="6" width="24.5703125" style="145" customWidth="1"/>
    <col min="7" max="9" width="16.42578125" style="143" customWidth="1"/>
    <col min="10" max="10" width="10.42578125" style="143" customWidth="1"/>
    <col min="11" max="11" width="22.5703125" style="143" hidden="1" customWidth="1"/>
    <col min="12" max="45" width="9.42578125" style="143"/>
    <col min="46" max="46" width="10.5703125" style="143" bestFit="1" customWidth="1"/>
    <col min="47" max="16384" width="9.42578125" style="143"/>
  </cols>
  <sheetData>
    <row r="1" spans="1:9" hidden="1" x14ac:dyDescent="0.25">
      <c r="B1" s="144" t="s">
        <v>0</v>
      </c>
    </row>
    <row r="2" spans="1:9" ht="16.5" thickBot="1" x14ac:dyDescent="0.3">
      <c r="B2" s="146"/>
    </row>
    <row r="3" spans="1:9" ht="15.75" customHeight="1" x14ac:dyDescent="0.25">
      <c r="B3" s="247" t="s">
        <v>1</v>
      </c>
      <c r="C3" s="248"/>
      <c r="D3" s="248"/>
      <c r="E3" s="248"/>
      <c r="F3" s="248"/>
      <c r="G3" s="248"/>
      <c r="H3" s="248"/>
      <c r="I3" s="249"/>
    </row>
    <row r="4" spans="1:9" ht="15.75" customHeight="1" thickBot="1" x14ac:dyDescent="0.3">
      <c r="B4" s="250"/>
      <c r="C4" s="251"/>
      <c r="D4" s="251"/>
      <c r="E4" s="251"/>
      <c r="F4" s="251"/>
      <c r="G4" s="251"/>
      <c r="H4" s="251"/>
      <c r="I4" s="252"/>
    </row>
    <row r="5" spans="1:9" x14ac:dyDescent="0.25">
      <c r="B5" s="146"/>
    </row>
    <row r="6" spans="1:9" ht="42.75" customHeight="1" x14ac:dyDescent="0.25">
      <c r="B6" s="147" t="s">
        <v>2</v>
      </c>
      <c r="C6" s="254" t="s">
        <v>3</v>
      </c>
      <c r="D6" s="255"/>
      <c r="E6" s="255"/>
      <c r="F6" s="256"/>
      <c r="G6" s="263" t="str" cm="1">
        <f t="array" ref="G6">IF(SUMPRODUCT(--(ISNUMBER(SEARCH("Incomplete", G12:G53)))), "Application incomplete and cannot be submitted.", "Confirmed - application can be submitted.")</f>
        <v>Confirmed - application can be submitted.</v>
      </c>
      <c r="H6" s="263"/>
      <c r="I6" s="263"/>
    </row>
    <row r="7" spans="1:9" ht="18.75" x14ac:dyDescent="0.25">
      <c r="B7" s="147" t="s">
        <v>4</v>
      </c>
      <c r="C7" s="257" t="str">
        <f>VLOOKUP(C6,List!B:C,2,FALSE)</f>
        <v>RTH</v>
      </c>
      <c r="D7" s="258"/>
      <c r="E7" s="258"/>
      <c r="F7" s="259"/>
      <c r="G7" s="263"/>
      <c r="H7" s="263"/>
      <c r="I7" s="263"/>
    </row>
    <row r="8" spans="1:9" x14ac:dyDescent="0.25">
      <c r="B8" s="148"/>
      <c r="C8" s="149"/>
      <c r="D8" s="149"/>
      <c r="E8" s="149"/>
      <c r="F8" s="150"/>
    </row>
    <row r="9" spans="1:9" ht="21" x14ac:dyDescent="0.25">
      <c r="A9" s="151"/>
      <c r="B9" s="152" t="s">
        <v>5</v>
      </c>
      <c r="C9" s="153"/>
      <c r="D9" s="153"/>
      <c r="E9" s="153"/>
      <c r="F9" s="154" t="s">
        <v>6</v>
      </c>
      <c r="G9" s="260" t="s">
        <v>7</v>
      </c>
      <c r="H9" s="261"/>
      <c r="I9" s="262"/>
    </row>
    <row r="10" spans="1:9" x14ac:dyDescent="0.25">
      <c r="A10" s="151"/>
      <c r="B10" s="155"/>
      <c r="C10" s="149"/>
      <c r="D10" s="149"/>
      <c r="E10" s="149"/>
      <c r="F10" s="156"/>
      <c r="G10" s="157"/>
      <c r="I10" s="158"/>
    </row>
    <row r="11" spans="1:9" x14ac:dyDescent="0.25">
      <c r="B11" s="159" t="s">
        <v>8</v>
      </c>
      <c r="F11" s="160"/>
      <c r="G11" s="157"/>
      <c r="I11" s="158"/>
    </row>
    <row r="12" spans="1:9" ht="110.25" x14ac:dyDescent="0.25">
      <c r="A12" s="161"/>
      <c r="B12" s="162" t="s">
        <v>9</v>
      </c>
      <c r="D12" s="163" t="s">
        <v>10</v>
      </c>
      <c r="E12" s="164"/>
      <c r="F12" s="194" t="s">
        <v>11</v>
      </c>
      <c r="G12" s="253" t="str">
        <f>IF(OR(ISBLANK(F12), F12="No"), "Incomplete - application cannot be submitted", "Complete")</f>
        <v>Complete</v>
      </c>
      <c r="H12" s="253"/>
      <c r="I12" s="253"/>
    </row>
    <row r="13" spans="1:9" x14ac:dyDescent="0.25">
      <c r="A13" s="161"/>
      <c r="B13" s="162"/>
      <c r="D13" s="164"/>
      <c r="E13" s="164"/>
      <c r="F13" s="165"/>
      <c r="G13" s="166"/>
      <c r="I13" s="158"/>
    </row>
    <row r="14" spans="1:9" x14ac:dyDescent="0.25">
      <c r="B14" s="159" t="s">
        <v>12</v>
      </c>
      <c r="F14" s="167"/>
      <c r="G14" s="157"/>
      <c r="I14" s="158"/>
    </row>
    <row r="15" spans="1:9" ht="78.75" x14ac:dyDescent="0.25">
      <c r="A15" s="161"/>
      <c r="B15" s="162" t="s">
        <v>13</v>
      </c>
      <c r="D15" s="163" t="s">
        <v>10</v>
      </c>
      <c r="E15" s="164"/>
      <c r="F15" s="194" t="s">
        <v>11</v>
      </c>
      <c r="G15" s="253" t="str">
        <f>IF(OR(ISBLANK(F15), F15="No"), "Incomplete - application cannot be submitted", "Complete")</f>
        <v>Complete</v>
      </c>
      <c r="H15" s="253"/>
      <c r="I15" s="253"/>
    </row>
    <row r="16" spans="1:9" x14ac:dyDescent="0.25">
      <c r="B16" s="168"/>
      <c r="C16" s="169"/>
      <c r="D16" s="169"/>
      <c r="E16" s="169"/>
      <c r="F16" s="170"/>
      <c r="G16" s="157"/>
      <c r="I16" s="158"/>
    </row>
    <row r="17" spans="1:9" x14ac:dyDescent="0.25">
      <c r="B17" s="159" t="s">
        <v>14</v>
      </c>
      <c r="F17" s="167"/>
      <c r="G17" s="157"/>
      <c r="I17" s="158"/>
    </row>
    <row r="18" spans="1:9" ht="78.75" x14ac:dyDescent="0.25">
      <c r="A18" s="161"/>
      <c r="B18" s="162" t="s">
        <v>15</v>
      </c>
      <c r="D18" s="163" t="s">
        <v>10</v>
      </c>
      <c r="E18" s="164"/>
      <c r="F18" s="194" t="s">
        <v>11</v>
      </c>
      <c r="G18" s="253" t="str">
        <f>IF(OR(ISBLANK(F18), F18="No"), "Incomplete - application cannot be submitted", "Complete")</f>
        <v>Complete</v>
      </c>
      <c r="H18" s="253"/>
      <c r="I18" s="253"/>
    </row>
    <row r="19" spans="1:9" x14ac:dyDescent="0.25">
      <c r="A19" s="161"/>
      <c r="B19" s="162"/>
      <c r="D19" s="169"/>
      <c r="E19" s="171"/>
      <c r="F19" s="165"/>
      <c r="G19" s="166"/>
      <c r="H19" s="172"/>
      <c r="I19" s="173"/>
    </row>
    <row r="20" spans="1:9" x14ac:dyDescent="0.25">
      <c r="A20" s="161"/>
      <c r="B20" s="159" t="s">
        <v>16</v>
      </c>
      <c r="D20" s="169"/>
      <c r="E20" s="171"/>
      <c r="F20" s="165"/>
      <c r="G20" s="166"/>
      <c r="H20" s="172"/>
      <c r="I20" s="173"/>
    </row>
    <row r="21" spans="1:9" ht="94.5" x14ac:dyDescent="0.25">
      <c r="A21" s="161"/>
      <c r="B21" s="162" t="s">
        <v>17</v>
      </c>
      <c r="D21" s="163" t="s">
        <v>10</v>
      </c>
      <c r="E21" s="171"/>
      <c r="F21" s="194" t="s">
        <v>18</v>
      </c>
      <c r="G21" s="253" t="str">
        <f>IF(OR(ISBLANK(F21), F21="No"), "Incomplete - application cannot be submitted", "Complete")</f>
        <v>Complete</v>
      </c>
      <c r="H21" s="253"/>
      <c r="I21" s="253"/>
    </row>
    <row r="22" spans="1:9" x14ac:dyDescent="0.25">
      <c r="A22" s="161"/>
      <c r="B22" s="162"/>
      <c r="D22" s="169"/>
      <c r="E22" s="171"/>
      <c r="F22" s="165"/>
      <c r="G22" s="166"/>
      <c r="H22" s="172"/>
      <c r="I22" s="173"/>
    </row>
    <row r="23" spans="1:9" x14ac:dyDescent="0.25">
      <c r="B23" s="159" t="s">
        <v>19</v>
      </c>
      <c r="C23" s="174"/>
      <c r="D23" s="169"/>
      <c r="E23" s="171"/>
      <c r="F23" s="165"/>
      <c r="G23" s="157"/>
      <c r="I23" s="158"/>
    </row>
    <row r="24" spans="1:9" ht="31.35" customHeight="1" x14ac:dyDescent="0.25">
      <c r="B24" s="162" t="s">
        <v>20</v>
      </c>
      <c r="C24" s="174"/>
      <c r="D24" s="163" t="s">
        <v>10</v>
      </c>
      <c r="E24" s="171"/>
      <c r="F24" s="194" t="s">
        <v>18</v>
      </c>
      <c r="G24" s="253" t="str">
        <f>IF(OR(ISBLANK(F24), F24="No"), "Incomplete - application cannot be submitted", "Complete")</f>
        <v>Complete</v>
      </c>
      <c r="H24" s="253"/>
      <c r="I24" s="253"/>
    </row>
    <row r="25" spans="1:9" ht="31.35" customHeight="1" x14ac:dyDescent="0.25">
      <c r="B25" s="162"/>
      <c r="C25" s="174"/>
      <c r="D25" s="169"/>
      <c r="E25" s="171"/>
      <c r="F25" s="165"/>
      <c r="G25" s="157"/>
      <c r="I25" s="158"/>
    </row>
    <row r="26" spans="1:9" ht="31.35" customHeight="1" x14ac:dyDescent="0.25">
      <c r="B26" s="162" t="s">
        <v>21</v>
      </c>
      <c r="C26" s="174"/>
      <c r="D26" s="163" t="s">
        <v>10</v>
      </c>
      <c r="E26" s="171"/>
      <c r="F26" s="194" t="s">
        <v>18</v>
      </c>
      <c r="G26" s="253" t="str">
        <f>IF(OR(ISBLANK(F26), F26="No"), "Incomplete - application cannot be submitted", "Complete")</f>
        <v>Complete</v>
      </c>
      <c r="H26" s="253"/>
      <c r="I26" s="253"/>
    </row>
    <row r="27" spans="1:9" x14ac:dyDescent="0.25">
      <c r="B27" s="162"/>
      <c r="C27" s="174"/>
      <c r="D27" s="169"/>
      <c r="E27" s="171"/>
      <c r="F27" s="165"/>
      <c r="G27" s="157"/>
      <c r="I27" s="158"/>
    </row>
    <row r="28" spans="1:9" ht="58.35" customHeight="1" x14ac:dyDescent="0.25">
      <c r="B28" s="162" t="s">
        <v>22</v>
      </c>
      <c r="C28" s="174"/>
      <c r="D28" s="163" t="s">
        <v>10</v>
      </c>
      <c r="E28" s="171"/>
      <c r="F28" s="194" t="s">
        <v>18</v>
      </c>
      <c r="G28" s="253" t="str">
        <f>IF(OR(ISBLANK(F28), F28="No"), "Incomplete - application cannot be submitted", "Complete")</f>
        <v>Complete</v>
      </c>
      <c r="H28" s="253"/>
      <c r="I28" s="253"/>
    </row>
    <row r="29" spans="1:9" x14ac:dyDescent="0.25">
      <c r="B29" s="162"/>
      <c r="C29" s="174"/>
      <c r="D29" s="169"/>
      <c r="E29" s="171"/>
      <c r="F29" s="165"/>
      <c r="G29" s="157"/>
      <c r="I29" s="158"/>
    </row>
    <row r="30" spans="1:9" ht="31.5" x14ac:dyDescent="0.25">
      <c r="B30" s="162" t="s">
        <v>23</v>
      </c>
      <c r="C30" s="174"/>
      <c r="D30" s="163" t="s">
        <v>10</v>
      </c>
      <c r="E30" s="171"/>
      <c r="F30" s="194" t="s">
        <v>18</v>
      </c>
      <c r="G30" s="253" t="str">
        <f>IF(OR(F30="N/A", F30="Yes"), "Complete", "Incomplete - application cannot be submitted")</f>
        <v>Complete</v>
      </c>
      <c r="H30" s="253"/>
      <c r="I30" s="253"/>
    </row>
    <row r="31" spans="1:9" x14ac:dyDescent="0.25">
      <c r="B31" s="162"/>
      <c r="C31" s="174"/>
      <c r="D31" s="169"/>
      <c r="E31" s="171"/>
      <c r="F31" s="165"/>
      <c r="G31" s="157"/>
      <c r="I31" s="158"/>
    </row>
    <row r="32" spans="1:9" ht="33.75" customHeight="1" x14ac:dyDescent="0.25">
      <c r="B32" s="162" t="s">
        <v>24</v>
      </c>
      <c r="C32" s="174"/>
      <c r="D32" s="163" t="s">
        <v>10</v>
      </c>
      <c r="E32" s="171"/>
      <c r="F32" s="194" t="s">
        <v>18</v>
      </c>
      <c r="G32" s="253" t="str">
        <f>IF(OR(ISBLANK(F32), F32="No"), "Incomplete - application cannot be submitted", "Complete")</f>
        <v>Complete</v>
      </c>
      <c r="H32" s="253"/>
      <c r="I32" s="253"/>
    </row>
    <row r="33" spans="2:11" x14ac:dyDescent="0.25">
      <c r="B33" s="168"/>
      <c r="C33" s="169"/>
      <c r="D33" s="169"/>
      <c r="E33" s="169"/>
      <c r="F33" s="165"/>
      <c r="G33" s="157"/>
      <c r="I33" s="158"/>
    </row>
    <row r="34" spans="2:11" x14ac:dyDescent="0.25">
      <c r="B34" s="159" t="s">
        <v>25</v>
      </c>
      <c r="C34" s="174"/>
      <c r="D34" s="171"/>
      <c r="E34" s="171"/>
      <c r="F34" s="175"/>
      <c r="G34" s="157"/>
      <c r="I34" s="158"/>
    </row>
    <row r="35" spans="2:11" ht="31.5" customHeight="1" x14ac:dyDescent="0.25">
      <c r="B35" s="176" t="s">
        <v>26</v>
      </c>
      <c r="C35" s="174"/>
      <c r="D35" s="163" t="s">
        <v>10</v>
      </c>
      <c r="E35" s="171"/>
      <c r="F35" s="194" t="s">
        <v>18</v>
      </c>
      <c r="G35" s="253" t="str">
        <f>IF(OR(ISBLANK(F35), F35="No"), "Incomplete - application cannot be submitted", "Complete")</f>
        <v>Complete</v>
      </c>
      <c r="H35" s="253"/>
      <c r="I35" s="253"/>
    </row>
    <row r="36" spans="2:11" x14ac:dyDescent="0.25">
      <c r="B36" s="177"/>
      <c r="C36" s="174"/>
      <c r="D36" s="171"/>
      <c r="E36" s="171"/>
      <c r="F36" s="165"/>
      <c r="G36" s="166"/>
      <c r="H36" s="172"/>
      <c r="I36" s="173"/>
    </row>
    <row r="37" spans="2:11" ht="45.6" customHeight="1" x14ac:dyDescent="0.25">
      <c r="B37" s="176" t="s">
        <v>27</v>
      </c>
      <c r="C37" s="174"/>
      <c r="D37" s="163" t="s">
        <v>10</v>
      </c>
      <c r="E37" s="171"/>
      <c r="F37" s="178" t="s">
        <v>28</v>
      </c>
      <c r="G37" s="157"/>
      <c r="I37" s="158"/>
    </row>
    <row r="38" spans="2:11" x14ac:dyDescent="0.25">
      <c r="B38" s="176"/>
      <c r="C38" s="174"/>
      <c r="D38" s="171"/>
      <c r="E38" s="171"/>
      <c r="F38" s="179">
        <f>(_xlfn.XLOOKUP(C7,'Minimum cash balance'!A:A,'Minimum cash balance'!C:C))/1000</f>
        <v>3000</v>
      </c>
      <c r="G38" s="157"/>
      <c r="I38" s="158"/>
    </row>
    <row r="39" spans="2:11" x14ac:dyDescent="0.25">
      <c r="B39" s="176"/>
      <c r="C39" s="174"/>
      <c r="D39" s="171"/>
      <c r="E39" s="171"/>
      <c r="F39" s="180"/>
      <c r="G39" s="157"/>
      <c r="I39" s="158"/>
    </row>
    <row r="40" spans="2:11" ht="66.75" customHeight="1" x14ac:dyDescent="0.25">
      <c r="B40" s="176" t="s">
        <v>29</v>
      </c>
      <c r="C40" s="181"/>
      <c r="D40" s="171"/>
      <c r="E40" s="171"/>
      <c r="F40" s="199" t="str">
        <f>IF(OR('Daily Forecast'!BB63 &gt; 0, 'Daily Forecast'!BB64 &gt; 0),
    IF('Daily Forecast'!CE82 &lt; 1,
        "No - at risk of going overdrawn - please discuss with Provider Revenue Support",
        IF(F38 &lt; 'Daily Forecast'!CE69,
            "No",
            "Yes")
    ),
    "N/A"
)</f>
        <v>N/A</v>
      </c>
      <c r="G40" s="253" t="str">
        <f>IF(AND(F40="N/A", F41="N/A", F42="N/A"),
    "Complete",
    IF(OR(ISNA(F40), ISNA(F41), ISNA(F42)),
        "Minimum cash not met - please resolve.",
        IF(OR(F40="No", F41="No", F42="No"),
            "Minimum cash not met - please resolve.",
            IF(OR(F40="Revenue cash negative", F41="Revenue cash negative", F42="Revenue cash negative"),
                "Revenue cash is negative - please ensure capital PDC is not being used to fund revenue expenditure.",
                IF(OR(F40="Yes", F41="Yes", F42="Yes",
                      F40="No - at risk of going overdrawn - please discuss with Provider Revenue Support",
                      F41="No - at risk of going overdrawn - please discuss with Provider Revenue Support",
                      F42="No - at risk of going overdrawn - please discuss with Provider Revenue Support"),
                    "Complete",
                    ""
                )
            )
        )
    )
)</f>
        <v>Complete</v>
      </c>
      <c r="H40" s="253"/>
      <c r="I40" s="253"/>
      <c r="K40" s="143" t="str">
        <f>IF(OR('Daily Forecast'!BD63&gt;0, 'Daily Forecast'!BD64&gt;0),IF('Daily Forecast'!CE69 &lt; 0, "Revenue cash negative",IF(F38&lt;'Daily Forecast'!CE69, "No", "Yes")),"N/A")</f>
        <v>N/A</v>
      </c>
    </row>
    <row r="41" spans="2:11" ht="66.75" customHeight="1" x14ac:dyDescent="0.25">
      <c r="B41" s="176" t="s">
        <v>30</v>
      </c>
      <c r="C41" s="181"/>
      <c r="D41" s="171"/>
      <c r="E41" s="171"/>
      <c r="F41" s="199" t="str">
        <f>IF(OR('Daily Forecast'!CE63 &gt; 0, 'Daily Forecast'!CE64 &gt; 0),
    IF('Daily Forecast'!DH82 &lt; 1,
        "No - at risk of going overdrawn - please discuss with Provider Revenue Support",
        IF(F38 &lt; 'Daily Forecast'!DH69,
            "No",
            "Yes")
    ),
    "N/A"
)</f>
        <v>Yes</v>
      </c>
      <c r="G41" s="253"/>
      <c r="H41" s="253"/>
      <c r="I41" s="253"/>
      <c r="K41" s="143" t="str">
        <f>IF(OR('Daily Forecast'!CF63&gt;0, 'Daily Forecast'!CF64&gt;0),IF('Daily Forecast'!DH69 &lt; 0, "Revenue cash negative",IF(F38&lt;'Daily Forecast'!DH69, "No", "Yes")),"N/A")</f>
        <v>N/A</v>
      </c>
    </row>
    <row r="42" spans="2:11" ht="66.75" customHeight="1" x14ac:dyDescent="0.25">
      <c r="B42" s="176" t="s">
        <v>31</v>
      </c>
      <c r="C42" s="181"/>
      <c r="D42" s="171"/>
      <c r="E42" s="171"/>
      <c r="F42" s="199" t="str">
        <f>IF(OR('Daily Forecast'!DH63 &gt; 0, 'Daily Forecast'!DH64 &gt; 0),
    IF('Daily Forecast'!ER82 &lt; 1,
        "No - at risk of going overdrawn - please discuss with Provider Revenue Support",
        IF(F38 &lt; 'Daily Forecast'!ER69,
            "No",
            "Yes")
    ),
    "N/A"
)</f>
        <v>N/A</v>
      </c>
      <c r="G42" s="253"/>
      <c r="H42" s="253"/>
      <c r="I42" s="253"/>
      <c r="K42" s="143" t="str">
        <f>IF(OR('Daily Forecast'!DQ63&gt;0, 'Daily Forecast'!DQ64&gt;0),IF('Daily Forecast'!ER69 &lt; 0, "Revenue cash negative",IF(F38&lt;'Daily Forecast'!ER69, "No", "Yes")),"N/A")</f>
        <v>N/A</v>
      </c>
    </row>
    <row r="43" spans="2:11" x14ac:dyDescent="0.25">
      <c r="B43" s="176"/>
      <c r="C43" s="174"/>
      <c r="D43" s="171"/>
      <c r="E43" s="171"/>
      <c r="F43" s="165"/>
      <c r="G43" s="157"/>
      <c r="I43" s="158"/>
    </row>
    <row r="44" spans="2:11" ht="31.5" x14ac:dyDescent="0.25">
      <c r="B44" s="176" t="s">
        <v>32</v>
      </c>
      <c r="C44" s="174"/>
      <c r="D44" s="163" t="s">
        <v>10</v>
      </c>
      <c r="E44" s="171"/>
      <c r="F44" s="182" t="str">
        <f>IF(OR('Daily Forecast'!AH45=0, 'Daily Forecast'!BN45=0, 'Daily Forecast'!CS45=0, 'Daily Forecast'!DY45=0, 'Daily Forecast'!FE45=0,'Daily Forecast'!AH15=0, 'Daily Forecast'!BN15=0, 'Daily Forecast'!CS15=0, 'Daily Forecast'!DY15=0, 'Daily Forecast'!FE15=0), "No", "Yes")</f>
        <v>Yes</v>
      </c>
      <c r="G44" s="253" t="str">
        <f>IF(OR(ISBLANK(F44), F44="No"), "Incomplete - application cannot be submitted", "Complete")</f>
        <v>Complete</v>
      </c>
      <c r="H44" s="253"/>
      <c r="I44" s="253"/>
    </row>
    <row r="45" spans="2:11" x14ac:dyDescent="0.25">
      <c r="B45" s="176"/>
      <c r="C45" s="174"/>
      <c r="D45" s="171"/>
      <c r="E45" s="171"/>
      <c r="F45" s="165"/>
      <c r="G45" s="157"/>
      <c r="I45" s="158"/>
    </row>
    <row r="46" spans="2:11" x14ac:dyDescent="0.25">
      <c r="B46" s="176" t="s">
        <v>33</v>
      </c>
      <c r="C46" s="174"/>
      <c r="D46" s="163" t="s">
        <v>10</v>
      </c>
      <c r="E46" s="171"/>
      <c r="F46" s="194" t="s">
        <v>18</v>
      </c>
      <c r="G46" s="253" t="str">
        <f>IF(OR(ISBLANK(F46), F46="No"), "Incomplete - application cannot be submitted", "Complete")</f>
        <v>Complete</v>
      </c>
      <c r="H46" s="253"/>
      <c r="I46" s="253"/>
    </row>
    <row r="47" spans="2:11" x14ac:dyDescent="0.25">
      <c r="B47" s="176"/>
      <c r="C47" s="174"/>
      <c r="D47" s="171"/>
      <c r="E47" s="171"/>
      <c r="F47" s="165"/>
      <c r="G47" s="157"/>
      <c r="I47" s="158"/>
    </row>
    <row r="48" spans="2:11" x14ac:dyDescent="0.25">
      <c r="B48" s="177" t="s">
        <v>34</v>
      </c>
      <c r="C48" s="174"/>
      <c r="D48" s="163" t="s">
        <v>10</v>
      </c>
      <c r="E48" s="183"/>
      <c r="F48" s="182" t="str">
        <f>IF(OR(ISBLANK('Daily Forecast'!C34), ISBLANK('Daily Forecast'!AH34), ISBLANK('Daily Forecast'!BN34), ISBLANK('Daily Forecast'!CS34), ISBLANK('Daily Forecast'!DY34), ISBLANK('Daily Forecast'!FE34)), "No", "Yes")</f>
        <v>Yes</v>
      </c>
      <c r="G48" s="253" t="str">
        <f>IF(OR(ISBLANK(F48), F48="No"), "Incomplete - application cannot be submitted", "Complete")</f>
        <v>Complete</v>
      </c>
      <c r="H48" s="253"/>
      <c r="I48" s="253"/>
    </row>
    <row r="49" spans="1:9" x14ac:dyDescent="0.25">
      <c r="B49" s="176"/>
      <c r="C49" s="174"/>
      <c r="D49" s="171"/>
      <c r="E49" s="171"/>
      <c r="F49" s="165"/>
      <c r="G49" s="157"/>
      <c r="I49" s="158"/>
    </row>
    <row r="50" spans="1:9" x14ac:dyDescent="0.25">
      <c r="B50" s="159" t="s">
        <v>35</v>
      </c>
      <c r="C50" s="174"/>
      <c r="D50" s="171"/>
      <c r="E50" s="171"/>
      <c r="F50" s="184"/>
      <c r="G50" s="157"/>
      <c r="I50" s="158"/>
    </row>
    <row r="51" spans="1:9" ht="15.75" customHeight="1" x14ac:dyDescent="0.25">
      <c r="B51" s="177" t="s">
        <v>36</v>
      </c>
      <c r="C51" s="174"/>
      <c r="D51" s="163" t="s">
        <v>10</v>
      </c>
      <c r="E51" s="171"/>
      <c r="F51" s="194" t="s">
        <v>18</v>
      </c>
      <c r="G51" s="253" t="str">
        <f>IF(OR(ISBLANK(F51), F51="No"), "Incomplete - application cannot be submitted", "Complete")</f>
        <v>Complete</v>
      </c>
      <c r="H51" s="253"/>
      <c r="I51" s="253"/>
    </row>
    <row r="52" spans="1:9" x14ac:dyDescent="0.25">
      <c r="B52" s="176"/>
      <c r="C52" s="174"/>
      <c r="D52" s="171"/>
      <c r="E52" s="171"/>
      <c r="F52" s="165"/>
      <c r="G52" s="157"/>
      <c r="I52" s="158"/>
    </row>
    <row r="53" spans="1:9" ht="15.75" customHeight="1" x14ac:dyDescent="0.25">
      <c r="B53" s="176" t="s">
        <v>37</v>
      </c>
      <c r="C53" s="174"/>
      <c r="D53" s="163" t="s">
        <v>10</v>
      </c>
      <c r="E53" s="171"/>
      <c r="F53" s="194" t="s">
        <v>18</v>
      </c>
      <c r="G53" s="253" t="str">
        <f>IF(OR(ISBLANK(F53), F53="No"), "Incomplete - application cannot be submitted", "Complete")</f>
        <v>Complete</v>
      </c>
      <c r="H53" s="253"/>
      <c r="I53" s="253"/>
    </row>
    <row r="54" spans="1:9" x14ac:dyDescent="0.25">
      <c r="B54" s="185"/>
      <c r="C54" s="186"/>
      <c r="D54" s="187"/>
      <c r="E54" s="187"/>
      <c r="F54" s="188"/>
      <c r="G54" s="189"/>
      <c r="H54" s="187"/>
      <c r="I54" s="190"/>
    </row>
    <row r="55" spans="1:9" x14ac:dyDescent="0.25">
      <c r="A55" s="191"/>
      <c r="C55" s="192"/>
      <c r="F55" s="193"/>
    </row>
  </sheetData>
  <sheetProtection algorithmName="SHA-512" hashValue="ib2LMQPfAyP8cUZramC2s1Ld+5G3pFyFtEaLF/rrmPlYomHWlerTnE7WiLbEXizYqc26Tji8sU/QcO/QZ9PLBA==" saltValue="RNp7SW3r0//Vt8fdgtdirw==" spinCount="100000" sheet="1" objects="1" scenarios="1"/>
  <mergeCells count="21">
    <mergeCell ref="G30:I30"/>
    <mergeCell ref="G32:I32"/>
    <mergeCell ref="G35:I35"/>
    <mergeCell ref="G40:I42"/>
    <mergeCell ref="G21:I21"/>
    <mergeCell ref="B3:I4"/>
    <mergeCell ref="G51:I51"/>
    <mergeCell ref="G53:I53"/>
    <mergeCell ref="C6:F6"/>
    <mergeCell ref="C7:F7"/>
    <mergeCell ref="G12:I12"/>
    <mergeCell ref="G15:I15"/>
    <mergeCell ref="G18:I18"/>
    <mergeCell ref="G9:I9"/>
    <mergeCell ref="G6:I7"/>
    <mergeCell ref="G48:I48"/>
    <mergeCell ref="G44:I44"/>
    <mergeCell ref="G46:I46"/>
    <mergeCell ref="G24:I24"/>
    <mergeCell ref="G26:I26"/>
    <mergeCell ref="G28:I28"/>
  </mergeCells>
  <phoneticPr fontId="11" type="noConversion"/>
  <conditionalFormatting sqref="C7:F7">
    <cfRule type="cellIs" dxfId="41" priority="1" operator="equal">
      <formula>"XXX"</formula>
    </cfRule>
  </conditionalFormatting>
  <conditionalFormatting sqref="F40:F42">
    <cfRule type="cellIs" dxfId="40" priority="53" operator="equal">
      <formula>"Yes"</formula>
    </cfRule>
    <cfRule type="cellIs" dxfId="39" priority="54" operator="equal">
      <formula>"No"</formula>
    </cfRule>
    <cfRule type="cellIs" dxfId="38" priority="4" operator="equal">
      <formula>"Revenue cash negative"</formula>
    </cfRule>
  </conditionalFormatting>
  <conditionalFormatting sqref="G12:G13">
    <cfRule type="cellIs" dxfId="37" priority="31" operator="equal">
      <formula>"INCOMPLETE - APPLICATION CANNOT BE SUBMITTED"</formula>
    </cfRule>
    <cfRule type="cellIs" dxfId="36" priority="30" operator="equal">
      <formula>"Complete"</formula>
    </cfRule>
  </conditionalFormatting>
  <conditionalFormatting sqref="G15">
    <cfRule type="cellIs" dxfId="35" priority="33" operator="equal">
      <formula>"INCOMPLETE - APPLICATION CANNOT BE SUBMITTED"</formula>
    </cfRule>
    <cfRule type="cellIs" dxfId="34" priority="32" operator="equal">
      <formula>"Complete"</formula>
    </cfRule>
  </conditionalFormatting>
  <conditionalFormatting sqref="G18:G22">
    <cfRule type="cellIs" dxfId="33" priority="2" operator="equal">
      <formula>"Complete"</formula>
    </cfRule>
    <cfRule type="cellIs" dxfId="32" priority="3" operator="equal">
      <formula>"INCOMPLETE - APPLICATION CANNOT BE SUBMITTED"</formula>
    </cfRule>
  </conditionalFormatting>
  <conditionalFormatting sqref="G24">
    <cfRule type="cellIs" dxfId="31" priority="18" operator="equal">
      <formula>"Complete"</formula>
    </cfRule>
    <cfRule type="cellIs" dxfId="30" priority="19" operator="equal">
      <formula>"INCOMPLETE - APPLICATION CANNOT BE SUBMITTED"</formula>
    </cfRule>
  </conditionalFormatting>
  <conditionalFormatting sqref="G26">
    <cfRule type="cellIs" dxfId="29" priority="16" operator="equal">
      <formula>"Complete"</formula>
    </cfRule>
    <cfRule type="cellIs" dxfId="28" priority="17" operator="equal">
      <formula>"INCOMPLETE - APPLICATION CANNOT BE SUBMITTED"</formula>
    </cfRule>
  </conditionalFormatting>
  <conditionalFormatting sqref="G28">
    <cfRule type="cellIs" dxfId="27" priority="14" operator="equal">
      <formula>"Complete"</formula>
    </cfRule>
    <cfRule type="cellIs" dxfId="26" priority="15" operator="equal">
      <formula>"INCOMPLETE - APPLICATION CANNOT BE SUBMITTED"</formula>
    </cfRule>
  </conditionalFormatting>
  <conditionalFormatting sqref="G30">
    <cfRule type="cellIs" dxfId="25" priority="12" operator="equal">
      <formula>"Complete"</formula>
    </cfRule>
    <cfRule type="cellIs" dxfId="24" priority="13" operator="equal">
      <formula>"INCOMPLETE - APPLICATION CANNOT BE SUBMITTED"</formula>
    </cfRule>
  </conditionalFormatting>
  <conditionalFormatting sqref="G32">
    <cfRule type="cellIs" dxfId="23" priority="10" operator="equal">
      <formula>"Complete"</formula>
    </cfRule>
    <cfRule type="cellIs" dxfId="22" priority="11" operator="equal">
      <formula>"INCOMPLETE - APPLICATION CANNOT BE SUBMITTED"</formula>
    </cfRule>
  </conditionalFormatting>
  <conditionalFormatting sqref="G35:G36">
    <cfRule type="cellIs" dxfId="21" priority="36" operator="equal">
      <formula>"Complete"</formula>
    </cfRule>
    <cfRule type="cellIs" dxfId="20" priority="37" operator="equal">
      <formula>"INCOMPLETE - APPLICATION CANNOT BE SUBMITTED"</formula>
    </cfRule>
  </conditionalFormatting>
  <conditionalFormatting sqref="G40">
    <cfRule type="cellIs" dxfId="19" priority="51" operator="equal">
      <formula>"Complete"</formula>
    </cfRule>
    <cfRule type="cellIs" dxfId="18" priority="52" operator="equal">
      <formula>"INCOMPLETE - APPLICATION CANNOT BE SUBMITTED"</formula>
    </cfRule>
  </conditionalFormatting>
  <conditionalFormatting sqref="G44">
    <cfRule type="cellIs" dxfId="17" priority="40" operator="equal">
      <formula>"Complete"</formula>
    </cfRule>
    <cfRule type="cellIs" dxfId="16" priority="41" operator="equal">
      <formula>"INCOMPLETE - APPLICATION CANNOT BE SUBMITTED"</formula>
    </cfRule>
  </conditionalFormatting>
  <conditionalFormatting sqref="G46">
    <cfRule type="cellIs" dxfId="15" priority="20" operator="equal">
      <formula>"Complete"</formula>
    </cfRule>
    <cfRule type="cellIs" dxfId="14" priority="21" operator="equal">
      <formula>"INCOMPLETE - APPLICATION CANNOT BE SUBMITTED"</formula>
    </cfRule>
  </conditionalFormatting>
  <conditionalFormatting sqref="G48">
    <cfRule type="cellIs" dxfId="13" priority="28" operator="equal">
      <formula>"Complete"</formula>
    </cfRule>
    <cfRule type="cellIs" dxfId="12" priority="29" operator="equal">
      <formula>"INCOMPLETE - APPLICATION CANNOT BE SUBMITTED"</formula>
    </cfRule>
  </conditionalFormatting>
  <conditionalFormatting sqref="G51">
    <cfRule type="cellIs" dxfId="11" priority="26" operator="equal">
      <formula>"Complete"</formula>
    </cfRule>
    <cfRule type="cellIs" dxfId="10" priority="27" operator="equal">
      <formula>"INCOMPLETE - APPLICATION CANNOT BE SUBMITTED"</formula>
    </cfRule>
  </conditionalFormatting>
  <conditionalFormatting sqref="G53">
    <cfRule type="cellIs" dxfId="9" priority="24" operator="equal">
      <formula>"Complete"</formula>
    </cfRule>
    <cfRule type="cellIs" dxfId="8" priority="25" operator="equal">
      <formula>"INCOMPLETE - APPLICATION CANNOT BE SUBMITTED"</formula>
    </cfRule>
  </conditionalFormatting>
  <conditionalFormatting sqref="G6:I7">
    <cfRule type="cellIs" dxfId="7" priority="6" operator="equal">
      <formula>"Confirmed - application can be submitted."</formula>
    </cfRule>
    <cfRule type="cellIs" dxfId="6" priority="7" operator="equal">
      <formula>"Application incomplete and cannot be submitted."</formula>
    </cfRule>
  </conditionalFormatting>
  <conditionalFormatting sqref="G40:I42">
    <cfRule type="cellIs" dxfId="5" priority="5" operator="equal">
      <formula>"Minimum cash not met - please resolve."</formula>
    </cfRule>
    <cfRule type="cellIs" dxfId="4" priority="50" operator="equal">
      <formula>"Revenue cash is negative - please ensure capital PDC is not being used to fund revenue expenditure."</formula>
    </cfRule>
  </conditionalFormatting>
  <conditionalFormatting sqref="J6">
    <cfRule type="cellIs" dxfId="3" priority="8" operator="equal">
      <formula>"Application incomplete and cannot be submitted."</formula>
    </cfRule>
  </conditionalFormatting>
  <dataValidations xWindow="826" yWindow="572" count="21">
    <dataValidation allowBlank="1" showErrorMessage="1" sqref="E12:E13 D13 E15 E18" xr:uid="{4D3B8466-172C-412C-BA3D-6D4769429DBC}"/>
    <dataValidation type="list" allowBlank="1" showInputMessage="1" showErrorMessage="1" sqref="F35 F51 F53 F46 F32 F28 F26 F24 F21" xr:uid="{1EA99253-33B7-49EB-980D-EE9C13E6676D}">
      <formula1>"Yes, No"</formula1>
    </dataValidation>
    <dataValidation type="list" allowBlank="1" showInputMessage="1" showErrorMessage="1" sqref="F12 F15 F18" xr:uid="{B631E905-DA8B-4478-A346-93FDC6C9C8D8}">
      <formula1>"Confirmed"</formula1>
    </dataValidation>
    <dataValidation allowBlank="1" showInputMessage="1" showErrorMessage="1" prompt="Please outline the Board of Directors and senior finance stakeholders confirmation in the drop-down menu._x000a__x000a_Please retain evidence for review should this be required by NHSE and/or DHSC." sqref="D12" xr:uid="{1FAC6543-91A2-446E-B7AD-4AD377B2A083}"/>
    <dataValidation allowBlank="1" showInputMessage="1" showErrorMessage="1" prompt="Please confirm that a letter from the Chair and Chief Executive outlining why cash support is required and mitigating actions being taken by the Trust is included within the Trust's submission." sqref="D15" xr:uid="{A2F9C2DC-0E41-4703-8511-D876C7B87CF8}"/>
    <dataValidation allowBlank="1" showInputMessage="1" showErrorMessage="1" prompt="Please outline Regional approval has been sought for the submission." sqref="D18" xr:uid="{036DF975-F4F3-48D5-92D2-0BB27E7AB378}"/>
    <dataValidation allowBlank="1" showInputMessage="1" showErrorMessage="1" prompt="Please confirm that the adjusted cash balance on the date of submission agrees to bank via the dropdown menu." sqref="D35" xr:uid="{907A61EE-43C4-4674-88B6-D6CB84DF144E}"/>
    <dataValidation allowBlank="1" showInputMessage="1" showErrorMessage="1" prompt="The below minimum cash and validation tests are automatically calculated based on the information included within the Daily Forecast tab. If the minimum cash balance is not met, please reduce your PDC request for the applicable month." sqref="D37" xr:uid="{50DB2708-E923-4F6B-AB2B-1FFE26BF5A95}"/>
    <dataValidation allowBlank="1" showInputMessage="1" showErrorMessage="1" prompt="This cell is automatically calculated based on the information included within the Daily Forecast tab." sqref="D48" xr:uid="{482AEB17-2935-4451-AD74-932BA2D33A0B}"/>
    <dataValidation allowBlank="1" showErrorMessage="1" promptTitle="Select from dropdown" prompt="Please action and select Confirmed" sqref="D54:D55" xr:uid="{1C3DB766-DF29-4FA6-BD0D-C09B212E0233}"/>
    <dataValidation type="list" allowBlank="1" showInputMessage="1" showErrorMessage="1" sqref="F30" xr:uid="{18B8217D-0AA1-4860-918D-F1E62FB070CB}">
      <formula1>"Yes, No, N/A"</formula1>
    </dataValidation>
    <dataValidation allowBlank="1" showInputMessage="1" showErrorMessage="1" prompt="Please include quantified drivers of the deficit and/or working capital request within your commentary. Applications without this analysis are unlikely to be approved by NHSE and DHSC." sqref="D24" xr:uid="{74C53176-9B0C-4EAE-861F-A4ADEC13BC46}"/>
    <dataValidation allowBlank="1" showInputMessage="1" showErrorMessage="1" prompt="Please include detailed actionable mitigants that are identified, in place, or planned to reduce or eliminate the need for revenue support PDC. NHSE and DHSC may set conditions for drawing PDC if mitigants are not in place." sqref="D26" xr:uid="{983CBEC5-1190-417C-BFF4-24BF463A26D3}"/>
    <dataValidation allowBlank="1" showInputMessage="1" showErrorMessage="1" prompt="Please include a detailed analysis of the Trusts receivables position, including aged debt and accrued income, including actions being taken on cash conversion. Any specific material debtors should be included." sqref="D28" xr:uid="{63D72D27-4631-4E2F-BEF4-B73F42FD0A67}"/>
    <dataValidation allowBlank="1" showInputMessage="1" showErrorMessage="1" prompt="If applying for working capital support, please outline the specific payables and the amounts due to them that will be paid down using PDC drawn." sqref="D30" xr:uid="{7D6EA5CC-C039-461A-AEED-C43430191A14}"/>
    <dataValidation allowBlank="1" showInputMessage="1" showErrorMessage="1" prompt="Please include a breakdown of your 25/26 CIP, including performance to date and any at-risk forecasts, in addition to the latest internal, management, or board reporting on CIP." sqref="D32" xr:uid="{2D1323AB-DBA7-44EE-AAA4-82070862CEDA}"/>
    <dataValidation allowBlank="1" showInputMessage="1" showErrorMessage="1" prompt="The capital cashflow section of the forecast is required to be completed to ensure the ringfencing of capital PDC, system capital PDC, and revenue support PDC, in line with DHSC requirements." sqref="D46" xr:uid="{063A5E5B-FA7F-4F34-8AF1-3F693E442BE7}"/>
    <dataValidation allowBlank="1" showInputMessage="1" showErrorMessage="1" prompt="This cell is automatically calculated based on the information included within the Daily Forecast tab. All Trusts must include their depreciation income received as part of their monthly income. If you are unsure of the amount, please contact your Region." sqref="D44" xr:uid="{DD751DFC-653C-4FAE-A44F-41676A0467AC}"/>
    <dataValidation allowBlank="1" showInputMessage="1" showErrorMessage="1" prompt="Comments on material variances in receipts and expenditure, and what is causing them, are required." sqref="D51" xr:uid="{71B39F80-3022-43D7-B9AB-DBC461C9C781}"/>
    <dataValidation allowBlank="1" showInputMessage="1" showErrorMessage="1" prompt="Please outline why any capital cash carried forward at the end of the period is greater than £500k, or if your capital cash is negative." sqref="D53" xr:uid="{F2CCED23-672C-4630-9DCD-03326D5BEDD7}"/>
    <dataValidation allowBlank="1" showInputMessage="1" showErrorMessage="1" prompt="Please confirm that the Trust are aware that conditions may be set by NHSE should Revenue Support PDC be approved and drawn down." sqref="D21" xr:uid="{3FEB6FA4-0B22-4B95-92CC-464871041DCA}"/>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xWindow="826" yWindow="572" count="1">
        <x14:dataValidation type="list" allowBlank="1" showInputMessage="1" showErrorMessage="1" xr:uid="{4413F319-B857-4F80-90F0-3930804D003F}">
          <x14:formula1>
            <xm:f>List!$B$2:$B$207</xm:f>
          </x14:formula1>
          <xm:sqref>C6:F6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DCF50-D53B-4D7A-BBAB-D83DBB8AD027}">
  <dimension ref="A1:FI82"/>
  <sheetViews>
    <sheetView showGridLines="0" topLeftCell="A9" zoomScaleNormal="100" workbookViewId="0">
      <pane xSplit="2" topLeftCell="CK1" activePane="topRight" state="frozen"/>
      <selection activeCell="B26" sqref="B26"/>
      <selection pane="topRight" activeCell="CO52" sqref="CO52"/>
    </sheetView>
  </sheetViews>
  <sheetFormatPr defaultColWidth="30.42578125" defaultRowHeight="15" outlineLevelCol="1" x14ac:dyDescent="0.25"/>
  <cols>
    <col min="1" max="1" width="36.42578125" hidden="1" customWidth="1"/>
    <col min="2" max="2" width="55.5703125" bestFit="1" customWidth="1"/>
    <col min="3" max="3" width="17.140625" bestFit="1" customWidth="1"/>
    <col min="4" max="33" width="14.5703125" customWidth="1" outlineLevel="1"/>
    <col min="34" max="34" width="14.5703125" customWidth="1"/>
    <col min="35" max="65" width="14.5703125" customWidth="1" outlineLevel="1"/>
    <col min="66" max="66" width="14.5703125" customWidth="1"/>
    <col min="67" max="96" width="14.5703125" customWidth="1" outlineLevel="1"/>
    <col min="97" max="97" width="14.5703125" customWidth="1"/>
    <col min="98" max="128" width="14.5703125" customWidth="1" outlineLevel="1"/>
    <col min="129" max="129" width="14.5703125" customWidth="1"/>
    <col min="130" max="160" width="14.5703125" customWidth="1" outlineLevel="1"/>
    <col min="161" max="161" width="14.5703125" customWidth="1"/>
  </cols>
  <sheetData>
    <row r="1" spans="1:165" ht="18.75" x14ac:dyDescent="0.3">
      <c r="B1" s="14" t="s">
        <v>38</v>
      </c>
      <c r="C1" s="267" t="s">
        <v>39</v>
      </c>
      <c r="D1" s="268"/>
      <c r="E1" s="268"/>
      <c r="F1" s="268"/>
    </row>
    <row r="2" spans="1:165" ht="18.75" x14ac:dyDescent="0.3">
      <c r="B2" s="14" t="s">
        <v>2</v>
      </c>
      <c r="C2" s="269" t="str">
        <f>IF(Declaration!C6 ="Please select Trust Name", "Please select name on Declaration tab",Declaration!C6)</f>
        <v>Oxford University Hospitals NHS Foundation Trust</v>
      </c>
      <c r="D2" s="270"/>
      <c r="E2" s="270"/>
      <c r="F2" s="271"/>
    </row>
    <row r="3" spans="1:165" ht="18.75" x14ac:dyDescent="0.3">
      <c r="B3" s="14" t="s">
        <v>4</v>
      </c>
      <c r="C3" s="269" t="str">
        <f>Declaration!C7</f>
        <v>RTH</v>
      </c>
      <c r="D3" s="270"/>
      <c r="E3" s="270"/>
      <c r="F3" s="271"/>
    </row>
    <row r="4" spans="1:165" ht="15.75" x14ac:dyDescent="0.25">
      <c r="B4" s="18" t="s">
        <v>40</v>
      </c>
      <c r="C4" s="264"/>
      <c r="D4" s="265"/>
      <c r="E4" s="265"/>
      <c r="F4" s="266"/>
      <c r="G4" s="264"/>
      <c r="H4" s="265"/>
      <c r="I4" s="265"/>
      <c r="J4" s="266"/>
    </row>
    <row r="5" spans="1:165" ht="15.75" x14ac:dyDescent="0.25">
      <c r="B5" s="18" t="s">
        <v>41</v>
      </c>
      <c r="C5" s="264"/>
      <c r="D5" s="265"/>
      <c r="E5" s="265"/>
      <c r="F5" s="266"/>
      <c r="G5" s="264"/>
      <c r="H5" s="265"/>
      <c r="I5" s="265"/>
      <c r="J5" s="266"/>
    </row>
    <row r="6" spans="1:165" ht="15.75" x14ac:dyDescent="0.25">
      <c r="B6" s="18" t="s">
        <v>42</v>
      </c>
      <c r="C6" s="264"/>
      <c r="D6" s="265"/>
      <c r="E6" s="265"/>
      <c r="F6" s="266"/>
      <c r="G6" s="264"/>
      <c r="H6" s="265"/>
      <c r="I6" s="265"/>
      <c r="J6" s="266"/>
    </row>
    <row r="7" spans="1:165" x14ac:dyDescent="0.25">
      <c r="B7" s="15"/>
      <c r="C7" s="15"/>
    </row>
    <row r="8" spans="1:165" ht="18.75" x14ac:dyDescent="0.3">
      <c r="A8" s="38"/>
      <c r="B8" s="39" t="s">
        <v>43</v>
      </c>
      <c r="C8" s="53"/>
    </row>
    <row r="9" spans="1:165" ht="18.75" x14ac:dyDescent="0.3">
      <c r="B9" s="53"/>
      <c r="C9" s="53"/>
      <c r="D9" s="51" t="str">
        <f>TEXT(D10,"ddd")</f>
        <v>Mon</v>
      </c>
      <c r="E9" s="51" t="str">
        <f t="shared" ref="E9:K9" si="0">TEXT(E10,"ddd")</f>
        <v>Tue</v>
      </c>
      <c r="F9" s="51" t="str">
        <f t="shared" si="0"/>
        <v>Wed</v>
      </c>
      <c r="G9" s="51" t="str">
        <f t="shared" si="0"/>
        <v>Thu</v>
      </c>
      <c r="H9" s="51" t="str">
        <f t="shared" si="0"/>
        <v>Fri</v>
      </c>
      <c r="I9" s="51" t="str">
        <f t="shared" si="0"/>
        <v>Sat</v>
      </c>
      <c r="J9" s="51" t="str">
        <f t="shared" si="0"/>
        <v>Sun</v>
      </c>
      <c r="K9" s="51" t="str">
        <f t="shared" si="0"/>
        <v>Mon</v>
      </c>
      <c r="L9" s="51" t="str">
        <f t="shared" ref="L9:BP9" si="1">TEXT(L10,"ddd")</f>
        <v>Tue</v>
      </c>
      <c r="M9" s="51" t="str">
        <f t="shared" si="1"/>
        <v>Wed</v>
      </c>
      <c r="N9" s="51" t="str">
        <f t="shared" si="1"/>
        <v>Thu</v>
      </c>
      <c r="O9" s="51" t="str">
        <f t="shared" si="1"/>
        <v>Fri</v>
      </c>
      <c r="P9" s="51" t="str">
        <f t="shared" si="1"/>
        <v>Sat</v>
      </c>
      <c r="Q9" s="51" t="str">
        <f t="shared" si="1"/>
        <v>Sun</v>
      </c>
      <c r="R9" s="51" t="str">
        <f t="shared" si="1"/>
        <v>Mon</v>
      </c>
      <c r="S9" s="51" t="str">
        <f t="shared" si="1"/>
        <v>Tue</v>
      </c>
      <c r="T9" s="51" t="str">
        <f t="shared" si="1"/>
        <v>Wed</v>
      </c>
      <c r="U9" s="51" t="str">
        <f t="shared" si="1"/>
        <v>Thu</v>
      </c>
      <c r="V9" s="51" t="str">
        <f t="shared" si="1"/>
        <v>Fri</v>
      </c>
      <c r="W9" s="51" t="str">
        <f t="shared" si="1"/>
        <v>Sat</v>
      </c>
      <c r="X9" s="51" t="str">
        <f t="shared" si="1"/>
        <v>Sun</v>
      </c>
      <c r="Y9" s="51" t="str">
        <f t="shared" si="1"/>
        <v>Mon</v>
      </c>
      <c r="Z9" s="51" t="str">
        <f t="shared" si="1"/>
        <v>Tue</v>
      </c>
      <c r="AA9" s="51" t="str">
        <f t="shared" si="1"/>
        <v>Wed</v>
      </c>
      <c r="AB9" s="51" t="str">
        <f t="shared" si="1"/>
        <v>Thu</v>
      </c>
      <c r="AC9" s="51" t="str">
        <f t="shared" si="1"/>
        <v>Fri</v>
      </c>
      <c r="AD9" s="51" t="str">
        <f t="shared" si="1"/>
        <v>Sat</v>
      </c>
      <c r="AE9" s="51" t="str">
        <f t="shared" si="1"/>
        <v>Sun</v>
      </c>
      <c r="AF9" s="51" t="str">
        <f t="shared" si="1"/>
        <v>Mon</v>
      </c>
      <c r="AG9" s="51" t="str">
        <f t="shared" si="1"/>
        <v>Tue</v>
      </c>
      <c r="AH9" s="51"/>
      <c r="AI9" s="51" t="str">
        <f t="shared" si="1"/>
        <v>Wed</v>
      </c>
      <c r="AJ9" s="51" t="str">
        <f t="shared" si="1"/>
        <v>Thu</v>
      </c>
      <c r="AK9" s="51" t="str">
        <f t="shared" si="1"/>
        <v>Fri</v>
      </c>
      <c r="AL9" s="51" t="str">
        <f t="shared" si="1"/>
        <v>Sat</v>
      </c>
      <c r="AM9" s="51" t="str">
        <f t="shared" si="1"/>
        <v>Sun</v>
      </c>
      <c r="AN9" s="51" t="str">
        <f t="shared" si="1"/>
        <v>Mon</v>
      </c>
      <c r="AO9" s="51" t="str">
        <f t="shared" si="1"/>
        <v>Tue</v>
      </c>
      <c r="AP9" s="51" t="str">
        <f t="shared" si="1"/>
        <v>Wed</v>
      </c>
      <c r="AQ9" s="51" t="str">
        <f t="shared" si="1"/>
        <v>Thu</v>
      </c>
      <c r="AR9" s="51" t="str">
        <f t="shared" si="1"/>
        <v>Fri</v>
      </c>
      <c r="AS9" s="51" t="str">
        <f t="shared" si="1"/>
        <v>Sat</v>
      </c>
      <c r="AT9" s="51" t="str">
        <f t="shared" si="1"/>
        <v>Sun</v>
      </c>
      <c r="AU9" s="51" t="str">
        <f t="shared" si="1"/>
        <v>Mon</v>
      </c>
      <c r="AV9" s="51" t="str">
        <f t="shared" si="1"/>
        <v>Tue</v>
      </c>
      <c r="AW9" s="51" t="str">
        <f t="shared" si="1"/>
        <v>Wed</v>
      </c>
      <c r="AX9" s="51" t="str">
        <f t="shared" si="1"/>
        <v>Thu</v>
      </c>
      <c r="AY9" s="51" t="str">
        <f t="shared" si="1"/>
        <v>Fri</v>
      </c>
      <c r="AZ9" s="51" t="str">
        <f t="shared" si="1"/>
        <v>Sat</v>
      </c>
      <c r="BA9" s="51" t="str">
        <f t="shared" si="1"/>
        <v>Sun</v>
      </c>
      <c r="BB9" s="51" t="str">
        <f t="shared" si="1"/>
        <v>Mon</v>
      </c>
      <c r="BC9" s="51" t="str">
        <f t="shared" si="1"/>
        <v>Tue</v>
      </c>
      <c r="BD9" s="51" t="str">
        <f t="shared" si="1"/>
        <v>Wed</v>
      </c>
      <c r="BE9" s="51" t="str">
        <f t="shared" si="1"/>
        <v>Thu</v>
      </c>
      <c r="BF9" s="51" t="str">
        <f t="shared" si="1"/>
        <v>Fri</v>
      </c>
      <c r="BG9" s="51" t="str">
        <f t="shared" si="1"/>
        <v>Sat</v>
      </c>
      <c r="BH9" s="51" t="str">
        <f t="shared" si="1"/>
        <v>Sun</v>
      </c>
      <c r="BI9" s="51" t="str">
        <f t="shared" si="1"/>
        <v>Mon</v>
      </c>
      <c r="BJ9" s="51" t="str">
        <f t="shared" si="1"/>
        <v>Tue</v>
      </c>
      <c r="BK9" s="51" t="str">
        <f t="shared" si="1"/>
        <v>Wed</v>
      </c>
      <c r="BL9" s="51" t="str">
        <f t="shared" si="1"/>
        <v>Thu</v>
      </c>
      <c r="BM9" s="51" t="str">
        <f t="shared" si="1"/>
        <v>Fri</v>
      </c>
      <c r="BN9" s="51"/>
      <c r="BO9" s="51" t="str">
        <f t="shared" si="1"/>
        <v>Sat</v>
      </c>
      <c r="BP9" s="51" t="str">
        <f t="shared" si="1"/>
        <v>Sun</v>
      </c>
      <c r="BQ9" s="51" t="str">
        <f t="shared" ref="BQ9:EB9" si="2">TEXT(BQ10,"ddd")</f>
        <v>Mon</v>
      </c>
      <c r="BR9" s="51" t="str">
        <f t="shared" si="2"/>
        <v>Tue</v>
      </c>
      <c r="BS9" s="51" t="str">
        <f t="shared" si="2"/>
        <v>Wed</v>
      </c>
      <c r="BT9" s="51" t="str">
        <f t="shared" si="2"/>
        <v>Thu</v>
      </c>
      <c r="BU9" s="51" t="str">
        <f t="shared" si="2"/>
        <v>Fri</v>
      </c>
      <c r="BV9" s="51" t="str">
        <f t="shared" si="2"/>
        <v>Sat</v>
      </c>
      <c r="BW9" s="51" t="str">
        <f t="shared" si="2"/>
        <v>Sun</v>
      </c>
      <c r="BX9" s="51" t="str">
        <f t="shared" si="2"/>
        <v>Mon</v>
      </c>
      <c r="BY9" s="51" t="str">
        <f t="shared" si="2"/>
        <v>Tue</v>
      </c>
      <c r="BZ9" s="51" t="str">
        <f t="shared" si="2"/>
        <v>Wed</v>
      </c>
      <c r="CA9" s="51" t="str">
        <f t="shared" si="2"/>
        <v>Thu</v>
      </c>
      <c r="CB9" s="51" t="str">
        <f t="shared" si="2"/>
        <v>Fri</v>
      </c>
      <c r="CC9" s="51" t="str">
        <f t="shared" si="2"/>
        <v>Sat</v>
      </c>
      <c r="CD9" s="51" t="str">
        <f t="shared" si="2"/>
        <v>Sun</v>
      </c>
      <c r="CE9" s="51" t="str">
        <f t="shared" si="2"/>
        <v>Mon</v>
      </c>
      <c r="CF9" s="51" t="str">
        <f t="shared" si="2"/>
        <v>Tue</v>
      </c>
      <c r="CG9" s="51" t="str">
        <f t="shared" si="2"/>
        <v>Wed</v>
      </c>
      <c r="CH9" s="51" t="str">
        <f t="shared" si="2"/>
        <v>Thu</v>
      </c>
      <c r="CI9" s="51" t="str">
        <f t="shared" si="2"/>
        <v>Fri</v>
      </c>
      <c r="CJ9" s="51" t="str">
        <f t="shared" si="2"/>
        <v>Sat</v>
      </c>
      <c r="CK9" s="51" t="str">
        <f t="shared" si="2"/>
        <v>Sun</v>
      </c>
      <c r="CL9" s="51" t="str">
        <f t="shared" si="2"/>
        <v>Mon</v>
      </c>
      <c r="CM9" s="51" t="str">
        <f t="shared" si="2"/>
        <v>Tue</v>
      </c>
      <c r="CN9" s="51" t="str">
        <f t="shared" si="2"/>
        <v>Wed</v>
      </c>
      <c r="CO9" s="51" t="str">
        <f t="shared" si="2"/>
        <v>Thu</v>
      </c>
      <c r="CP9" s="51" t="str">
        <f t="shared" si="2"/>
        <v>Fri</v>
      </c>
      <c r="CQ9" s="51" t="str">
        <f t="shared" si="2"/>
        <v>Sat</v>
      </c>
      <c r="CR9" s="237" t="str">
        <f t="shared" si="2"/>
        <v>Sun</v>
      </c>
      <c r="CS9" s="51"/>
      <c r="CT9" s="51" t="str">
        <f t="shared" si="2"/>
        <v>Mon</v>
      </c>
      <c r="CU9" s="51" t="str">
        <f t="shared" si="2"/>
        <v>Tue</v>
      </c>
      <c r="CV9" s="51" t="str">
        <f t="shared" si="2"/>
        <v>Wed</v>
      </c>
      <c r="CW9" s="51" t="str">
        <f t="shared" si="2"/>
        <v>Thu</v>
      </c>
      <c r="CX9" s="51" t="str">
        <f t="shared" si="2"/>
        <v>Fri</v>
      </c>
      <c r="CY9" s="51" t="str">
        <f t="shared" si="2"/>
        <v>Sat</v>
      </c>
      <c r="CZ9" s="51" t="str">
        <f t="shared" si="2"/>
        <v>Sun</v>
      </c>
      <c r="DA9" s="51" t="str">
        <f t="shared" si="2"/>
        <v>Mon</v>
      </c>
      <c r="DB9" s="51" t="str">
        <f t="shared" si="2"/>
        <v>Tue</v>
      </c>
      <c r="DC9" s="51" t="str">
        <f t="shared" si="2"/>
        <v>Wed</v>
      </c>
      <c r="DD9" s="51" t="str">
        <f t="shared" si="2"/>
        <v>Thu</v>
      </c>
      <c r="DE9" s="51" t="str">
        <f t="shared" si="2"/>
        <v>Fri</v>
      </c>
      <c r="DF9" s="51" t="str">
        <f t="shared" si="2"/>
        <v>Sat</v>
      </c>
      <c r="DG9" s="51" t="str">
        <f t="shared" si="2"/>
        <v>Sun</v>
      </c>
      <c r="DH9" s="51" t="str">
        <f t="shared" si="2"/>
        <v>Mon</v>
      </c>
      <c r="DI9" s="51" t="str">
        <f t="shared" si="2"/>
        <v>Tue</v>
      </c>
      <c r="DJ9" s="51" t="str">
        <f t="shared" si="2"/>
        <v>Wed</v>
      </c>
      <c r="DK9" s="51" t="str">
        <f t="shared" si="2"/>
        <v>Thu</v>
      </c>
      <c r="DL9" s="51" t="str">
        <f t="shared" si="2"/>
        <v>Fri</v>
      </c>
      <c r="DM9" s="51" t="str">
        <f t="shared" si="2"/>
        <v>Sat</v>
      </c>
      <c r="DN9" s="51" t="str">
        <f t="shared" si="2"/>
        <v>Sun</v>
      </c>
      <c r="DO9" s="51" t="str">
        <f t="shared" si="2"/>
        <v>Mon</v>
      </c>
      <c r="DP9" s="51" t="str">
        <f t="shared" si="2"/>
        <v>Tue</v>
      </c>
      <c r="DQ9" s="51" t="str">
        <f t="shared" si="2"/>
        <v>Wed</v>
      </c>
      <c r="DR9" s="51" t="str">
        <f t="shared" si="2"/>
        <v>Thu</v>
      </c>
      <c r="DS9" s="51" t="str">
        <f t="shared" si="2"/>
        <v>Fri</v>
      </c>
      <c r="DT9" s="51" t="str">
        <f t="shared" si="2"/>
        <v>Sat</v>
      </c>
      <c r="DU9" s="51" t="str">
        <f t="shared" si="2"/>
        <v>Sun</v>
      </c>
      <c r="DV9" s="51" t="str">
        <f t="shared" si="2"/>
        <v>Mon</v>
      </c>
      <c r="DW9" s="51" t="str">
        <f t="shared" si="2"/>
        <v>Tue</v>
      </c>
      <c r="DX9" s="51" t="str">
        <f t="shared" si="2"/>
        <v>Wed</v>
      </c>
      <c r="DY9" s="51"/>
      <c r="DZ9" s="51" t="str">
        <f t="shared" si="2"/>
        <v>Thu</v>
      </c>
      <c r="EA9" s="51" t="str">
        <f t="shared" si="2"/>
        <v>Fri</v>
      </c>
      <c r="EB9" s="51" t="str">
        <f t="shared" si="2"/>
        <v>Sat</v>
      </c>
      <c r="EC9" s="51" t="str">
        <f t="shared" ref="EC9:FD9" si="3">TEXT(EC10,"ddd")</f>
        <v>Sun</v>
      </c>
      <c r="ED9" s="51" t="str">
        <f t="shared" si="3"/>
        <v>Mon</v>
      </c>
      <c r="EE9" s="51" t="str">
        <f t="shared" si="3"/>
        <v>Tue</v>
      </c>
      <c r="EF9" s="51" t="str">
        <f t="shared" si="3"/>
        <v>Wed</v>
      </c>
      <c r="EG9" s="51" t="str">
        <f t="shared" si="3"/>
        <v>Thu</v>
      </c>
      <c r="EH9" s="51" t="str">
        <f t="shared" si="3"/>
        <v>Fri</v>
      </c>
      <c r="EI9" s="51" t="str">
        <f t="shared" si="3"/>
        <v>Sat</v>
      </c>
      <c r="EJ9" s="51" t="str">
        <f t="shared" si="3"/>
        <v>Sun</v>
      </c>
      <c r="EK9" s="51" t="str">
        <f t="shared" si="3"/>
        <v>Mon</v>
      </c>
      <c r="EL9" s="51" t="str">
        <f t="shared" si="3"/>
        <v>Tue</v>
      </c>
      <c r="EM9" s="51" t="str">
        <f t="shared" si="3"/>
        <v>Wed</v>
      </c>
      <c r="EN9" s="51" t="str">
        <f t="shared" si="3"/>
        <v>Thu</v>
      </c>
      <c r="EO9" s="51" t="str">
        <f t="shared" si="3"/>
        <v>Fri</v>
      </c>
      <c r="EP9" s="51" t="str">
        <f t="shared" si="3"/>
        <v>Sat</v>
      </c>
      <c r="EQ9" s="51" t="str">
        <f t="shared" si="3"/>
        <v>Sun</v>
      </c>
      <c r="ER9" s="51" t="str">
        <f t="shared" si="3"/>
        <v>Mon</v>
      </c>
      <c r="ES9" s="51" t="str">
        <f t="shared" si="3"/>
        <v>Tue</v>
      </c>
      <c r="ET9" s="51" t="str">
        <f t="shared" si="3"/>
        <v>Wed</v>
      </c>
      <c r="EU9" s="51" t="str">
        <f t="shared" si="3"/>
        <v>Thu</v>
      </c>
      <c r="EV9" s="51" t="str">
        <f t="shared" si="3"/>
        <v>Fri</v>
      </c>
      <c r="EW9" s="51" t="str">
        <f t="shared" si="3"/>
        <v>Sat</v>
      </c>
      <c r="EX9" s="51" t="str">
        <f t="shared" si="3"/>
        <v>Sun</v>
      </c>
      <c r="EY9" s="51" t="str">
        <f t="shared" si="3"/>
        <v>Mon</v>
      </c>
      <c r="EZ9" s="51" t="str">
        <f t="shared" si="3"/>
        <v>Tue</v>
      </c>
      <c r="FA9" s="51" t="str">
        <f t="shared" si="3"/>
        <v>Wed</v>
      </c>
      <c r="FB9" s="51" t="str">
        <f t="shared" si="3"/>
        <v>Thu</v>
      </c>
      <c r="FC9" s="51" t="str">
        <f t="shared" si="3"/>
        <v>Fri</v>
      </c>
      <c r="FD9" s="51" t="str">
        <f t="shared" si="3"/>
        <v>Sat</v>
      </c>
    </row>
    <row r="10" spans="1:165" x14ac:dyDescent="0.25">
      <c r="B10" s="31" t="s">
        <v>44</v>
      </c>
      <c r="C10" s="51" t="s">
        <v>45</v>
      </c>
      <c r="D10" s="9">
        <v>45901</v>
      </c>
      <c r="E10" s="9">
        <f>+D10+1</f>
        <v>45902</v>
      </c>
      <c r="F10" s="9">
        <f t="shared" ref="F10" si="4">+E10+1</f>
        <v>45903</v>
      </c>
      <c r="G10" s="9">
        <f t="shared" ref="G10" si="5">+F10+1</f>
        <v>45904</v>
      </c>
      <c r="H10" s="9">
        <f t="shared" ref="H10" si="6">+G10+1</f>
        <v>45905</v>
      </c>
      <c r="I10" s="9">
        <f t="shared" ref="I10" si="7">+H10+1</f>
        <v>45906</v>
      </c>
      <c r="J10" s="9">
        <f t="shared" ref="J10" si="8">+I10+1</f>
        <v>45907</v>
      </c>
      <c r="K10" s="9">
        <f t="shared" ref="K10" si="9">+J10+1</f>
        <v>45908</v>
      </c>
      <c r="L10" s="9">
        <f t="shared" ref="L10" si="10">+K10+1</f>
        <v>45909</v>
      </c>
      <c r="M10" s="9">
        <f t="shared" ref="M10" si="11">+L10+1</f>
        <v>45910</v>
      </c>
      <c r="N10" s="9">
        <f t="shared" ref="N10" si="12">+M10+1</f>
        <v>45911</v>
      </c>
      <c r="O10" s="9">
        <f t="shared" ref="O10" si="13">+N10+1</f>
        <v>45912</v>
      </c>
      <c r="P10" s="9">
        <f t="shared" ref="P10" si="14">+O10+1</f>
        <v>45913</v>
      </c>
      <c r="Q10" s="9">
        <f t="shared" ref="Q10" si="15">+P10+1</f>
        <v>45914</v>
      </c>
      <c r="R10" s="9">
        <f t="shared" ref="R10" si="16">+Q10+1</f>
        <v>45915</v>
      </c>
      <c r="S10" s="9">
        <f t="shared" ref="S10" si="17">+R10+1</f>
        <v>45916</v>
      </c>
      <c r="T10" s="9">
        <f t="shared" ref="T10" si="18">+S10+1</f>
        <v>45917</v>
      </c>
      <c r="U10" s="9">
        <f t="shared" ref="U10" si="19">+T10+1</f>
        <v>45918</v>
      </c>
      <c r="V10" s="9">
        <f t="shared" ref="V10" si="20">+U10+1</f>
        <v>45919</v>
      </c>
      <c r="W10" s="9">
        <f t="shared" ref="W10" si="21">+V10+1</f>
        <v>45920</v>
      </c>
      <c r="X10" s="9">
        <f t="shared" ref="X10" si="22">+W10+1</f>
        <v>45921</v>
      </c>
      <c r="Y10" s="9">
        <f t="shared" ref="Y10" si="23">+X10+1</f>
        <v>45922</v>
      </c>
      <c r="Z10" s="9">
        <f t="shared" ref="Z10" si="24">+Y10+1</f>
        <v>45923</v>
      </c>
      <c r="AA10" s="9">
        <f t="shared" ref="AA10" si="25">+Z10+1</f>
        <v>45924</v>
      </c>
      <c r="AB10" s="9">
        <f t="shared" ref="AB10" si="26">+AA10+1</f>
        <v>45925</v>
      </c>
      <c r="AC10" s="9">
        <f t="shared" ref="AC10" si="27">+AB10+1</f>
        <v>45926</v>
      </c>
      <c r="AD10" s="9">
        <f t="shared" ref="AD10" si="28">+AC10+1</f>
        <v>45927</v>
      </c>
      <c r="AE10" s="9">
        <f t="shared" ref="AE10" si="29">+AD10+1</f>
        <v>45928</v>
      </c>
      <c r="AF10" s="9">
        <f t="shared" ref="AF10" si="30">+AE10+1</f>
        <v>45929</v>
      </c>
      <c r="AG10" s="9">
        <f t="shared" ref="AG10" si="31">+AF10+1</f>
        <v>45930</v>
      </c>
      <c r="AH10" s="202" t="s">
        <v>46</v>
      </c>
      <c r="AI10" s="9">
        <f>+AG10+1</f>
        <v>45931</v>
      </c>
      <c r="AJ10" s="9">
        <f>+AI10+1</f>
        <v>45932</v>
      </c>
      <c r="AK10" s="9">
        <f t="shared" ref="AK10:BI10" si="32">+AJ10+1</f>
        <v>45933</v>
      </c>
      <c r="AL10" s="9">
        <f t="shared" si="32"/>
        <v>45934</v>
      </c>
      <c r="AM10" s="9">
        <f t="shared" si="32"/>
        <v>45935</v>
      </c>
      <c r="AN10" s="9">
        <f t="shared" si="32"/>
        <v>45936</v>
      </c>
      <c r="AO10" s="9">
        <f t="shared" si="32"/>
        <v>45937</v>
      </c>
      <c r="AP10" s="9">
        <f t="shared" si="32"/>
        <v>45938</v>
      </c>
      <c r="AQ10" s="9">
        <f t="shared" si="32"/>
        <v>45939</v>
      </c>
      <c r="AR10" s="9">
        <f t="shared" si="32"/>
        <v>45940</v>
      </c>
      <c r="AS10" s="9">
        <f t="shared" si="32"/>
        <v>45941</v>
      </c>
      <c r="AT10" s="9">
        <f t="shared" si="32"/>
        <v>45942</v>
      </c>
      <c r="AU10" s="9">
        <f t="shared" si="32"/>
        <v>45943</v>
      </c>
      <c r="AV10" s="9">
        <f t="shared" si="32"/>
        <v>45944</v>
      </c>
      <c r="AW10" s="9">
        <f t="shared" si="32"/>
        <v>45945</v>
      </c>
      <c r="AX10" s="9">
        <f t="shared" si="32"/>
        <v>45946</v>
      </c>
      <c r="AY10" s="9">
        <f t="shared" si="32"/>
        <v>45947</v>
      </c>
      <c r="AZ10" s="9">
        <f t="shared" si="32"/>
        <v>45948</v>
      </c>
      <c r="BA10" s="9">
        <f t="shared" si="32"/>
        <v>45949</v>
      </c>
      <c r="BB10" s="9">
        <f t="shared" si="32"/>
        <v>45950</v>
      </c>
      <c r="BC10" s="9">
        <f t="shared" si="32"/>
        <v>45951</v>
      </c>
      <c r="BD10" s="9">
        <f t="shared" si="32"/>
        <v>45952</v>
      </c>
      <c r="BE10" s="9">
        <f t="shared" si="32"/>
        <v>45953</v>
      </c>
      <c r="BF10" s="9">
        <f t="shared" si="32"/>
        <v>45954</v>
      </c>
      <c r="BG10" s="9">
        <f t="shared" si="32"/>
        <v>45955</v>
      </c>
      <c r="BH10" s="9">
        <f t="shared" si="32"/>
        <v>45956</v>
      </c>
      <c r="BI10" s="9">
        <f t="shared" si="32"/>
        <v>45957</v>
      </c>
      <c r="BJ10" s="9">
        <f t="shared" ref="BJ10:BK10" si="33">+BI10+1</f>
        <v>45958</v>
      </c>
      <c r="BK10" s="9">
        <f t="shared" si="33"/>
        <v>45959</v>
      </c>
      <c r="BL10" s="9">
        <f t="shared" ref="BL10" si="34">+BK10+1</f>
        <v>45960</v>
      </c>
      <c r="BM10" s="9">
        <f t="shared" ref="BM10" si="35">+BL10+1</f>
        <v>45961</v>
      </c>
      <c r="BN10" s="202" t="s">
        <v>29</v>
      </c>
      <c r="BO10" s="16">
        <f>+BM10+1</f>
        <v>45962</v>
      </c>
      <c r="BP10" s="9">
        <f t="shared" ref="BP10" si="36">+BO10+1</f>
        <v>45963</v>
      </c>
      <c r="BQ10" s="9">
        <f t="shared" ref="BQ10" si="37">+BP10+1</f>
        <v>45964</v>
      </c>
      <c r="BR10" s="9">
        <f t="shared" ref="BR10" si="38">+BQ10+1</f>
        <v>45965</v>
      </c>
      <c r="BS10" s="9">
        <f t="shared" ref="BS10" si="39">+BR10+1</f>
        <v>45966</v>
      </c>
      <c r="BT10" s="9">
        <f t="shared" ref="BT10" si="40">+BS10+1</f>
        <v>45967</v>
      </c>
      <c r="BU10" s="9">
        <f t="shared" ref="BU10" si="41">+BT10+1</f>
        <v>45968</v>
      </c>
      <c r="BV10" s="9">
        <f t="shared" ref="BV10" si="42">+BU10+1</f>
        <v>45969</v>
      </c>
      <c r="BW10" s="9">
        <f t="shared" ref="BW10" si="43">+BV10+1</f>
        <v>45970</v>
      </c>
      <c r="BX10" s="9">
        <f t="shared" ref="BX10" si="44">+BW10+1</f>
        <v>45971</v>
      </c>
      <c r="BY10" s="9">
        <f t="shared" ref="BY10" si="45">+BX10+1</f>
        <v>45972</v>
      </c>
      <c r="BZ10" s="9">
        <f t="shared" ref="BZ10" si="46">+BY10+1</f>
        <v>45973</v>
      </c>
      <c r="CA10" s="9">
        <f t="shared" ref="CA10" si="47">+BZ10+1</f>
        <v>45974</v>
      </c>
      <c r="CB10" s="9">
        <f t="shared" ref="CB10" si="48">+CA10+1</f>
        <v>45975</v>
      </c>
      <c r="CC10" s="9">
        <f t="shared" ref="CC10" si="49">+CB10+1</f>
        <v>45976</v>
      </c>
      <c r="CD10" s="9">
        <f t="shared" ref="CD10" si="50">+CC10+1</f>
        <v>45977</v>
      </c>
      <c r="CE10" s="9">
        <f t="shared" ref="CE10" si="51">+CD10+1</f>
        <v>45978</v>
      </c>
      <c r="CF10" s="9">
        <f t="shared" ref="CF10" si="52">+CE10+1</f>
        <v>45979</v>
      </c>
      <c r="CG10" s="9">
        <f t="shared" ref="CG10" si="53">+CF10+1</f>
        <v>45980</v>
      </c>
      <c r="CH10" s="9">
        <f t="shared" ref="CH10" si="54">+CG10+1</f>
        <v>45981</v>
      </c>
      <c r="CI10" s="9">
        <f t="shared" ref="CI10" si="55">+CH10+1</f>
        <v>45982</v>
      </c>
      <c r="CJ10" s="9">
        <f t="shared" ref="CJ10" si="56">+CI10+1</f>
        <v>45983</v>
      </c>
      <c r="CK10" s="9">
        <f t="shared" ref="CK10" si="57">+CJ10+1</f>
        <v>45984</v>
      </c>
      <c r="CL10" s="9">
        <f t="shared" ref="CL10" si="58">+CK10+1</f>
        <v>45985</v>
      </c>
      <c r="CM10" s="9">
        <f t="shared" ref="CM10" si="59">+CL10+1</f>
        <v>45986</v>
      </c>
      <c r="CN10" s="9">
        <f t="shared" ref="CN10" si="60">+CM10+1</f>
        <v>45987</v>
      </c>
      <c r="CO10" s="9">
        <f t="shared" ref="CO10" si="61">+CN10+1</f>
        <v>45988</v>
      </c>
      <c r="CP10" s="9">
        <f t="shared" ref="CP10" si="62">+CO10+1</f>
        <v>45989</v>
      </c>
      <c r="CQ10" s="9">
        <f t="shared" ref="CQ10" si="63">+CP10+1</f>
        <v>45990</v>
      </c>
      <c r="CR10" s="238">
        <f t="shared" ref="CR10" si="64">+CQ10+1</f>
        <v>45991</v>
      </c>
      <c r="CS10" s="50" t="s">
        <v>30</v>
      </c>
      <c r="CT10" s="16">
        <f>+CR10+1</f>
        <v>45992</v>
      </c>
      <c r="CU10" s="16">
        <f>+CT10+1</f>
        <v>45993</v>
      </c>
      <c r="CV10" s="9">
        <f t="shared" ref="CV10" si="65">+CU10+1</f>
        <v>45994</v>
      </c>
      <c r="CW10" s="9">
        <f t="shared" ref="CW10" si="66">+CV10+1</f>
        <v>45995</v>
      </c>
      <c r="CX10" s="9">
        <f t="shared" ref="CX10" si="67">+CW10+1</f>
        <v>45996</v>
      </c>
      <c r="CY10" s="9">
        <f t="shared" ref="CY10" si="68">+CX10+1</f>
        <v>45997</v>
      </c>
      <c r="CZ10" s="9">
        <f t="shared" ref="CZ10" si="69">+CY10+1</f>
        <v>45998</v>
      </c>
      <c r="DA10" s="9">
        <f t="shared" ref="DA10" si="70">+CZ10+1</f>
        <v>45999</v>
      </c>
      <c r="DB10" s="9">
        <f t="shared" ref="DB10" si="71">+DA10+1</f>
        <v>46000</v>
      </c>
      <c r="DC10" s="9">
        <f t="shared" ref="DC10" si="72">+DB10+1</f>
        <v>46001</v>
      </c>
      <c r="DD10" s="9">
        <f t="shared" ref="DD10" si="73">+DC10+1</f>
        <v>46002</v>
      </c>
      <c r="DE10" s="9">
        <f t="shared" ref="DE10" si="74">+DD10+1</f>
        <v>46003</v>
      </c>
      <c r="DF10" s="9">
        <f t="shared" ref="DF10" si="75">+DE10+1</f>
        <v>46004</v>
      </c>
      <c r="DG10" s="9">
        <f t="shared" ref="DG10" si="76">+DF10+1</f>
        <v>46005</v>
      </c>
      <c r="DH10" s="9">
        <f t="shared" ref="DH10" si="77">+DG10+1</f>
        <v>46006</v>
      </c>
      <c r="DI10" s="9">
        <f t="shared" ref="DI10" si="78">+DH10+1</f>
        <v>46007</v>
      </c>
      <c r="DJ10" s="9">
        <f t="shared" ref="DJ10" si="79">+DI10+1</f>
        <v>46008</v>
      </c>
      <c r="DK10" s="9">
        <f t="shared" ref="DK10" si="80">+DJ10+1</f>
        <v>46009</v>
      </c>
      <c r="DL10" s="9">
        <f t="shared" ref="DL10" si="81">+DK10+1</f>
        <v>46010</v>
      </c>
      <c r="DM10" s="9">
        <f t="shared" ref="DM10" si="82">+DL10+1</f>
        <v>46011</v>
      </c>
      <c r="DN10" s="9">
        <f t="shared" ref="DN10" si="83">+DM10+1</f>
        <v>46012</v>
      </c>
      <c r="DO10" s="9">
        <f t="shared" ref="DO10" si="84">+DN10+1</f>
        <v>46013</v>
      </c>
      <c r="DP10" s="9">
        <f t="shared" ref="DP10" si="85">+DO10+1</f>
        <v>46014</v>
      </c>
      <c r="DQ10" s="9">
        <f t="shared" ref="DQ10" si="86">+DP10+1</f>
        <v>46015</v>
      </c>
      <c r="DR10" s="9">
        <f t="shared" ref="DR10" si="87">+DQ10+1</f>
        <v>46016</v>
      </c>
      <c r="DS10" s="9">
        <f t="shared" ref="DS10" si="88">+DR10+1</f>
        <v>46017</v>
      </c>
      <c r="DT10" s="9">
        <f t="shared" ref="DT10" si="89">+DS10+1</f>
        <v>46018</v>
      </c>
      <c r="DU10" s="9">
        <f t="shared" ref="DU10" si="90">+DT10+1</f>
        <v>46019</v>
      </c>
      <c r="DV10" s="9">
        <f t="shared" ref="DV10" si="91">+DU10+1</f>
        <v>46020</v>
      </c>
      <c r="DW10" s="9">
        <f t="shared" ref="DW10:DX10" si="92">+DV10+1</f>
        <v>46021</v>
      </c>
      <c r="DX10" s="9">
        <f t="shared" si="92"/>
        <v>46022</v>
      </c>
      <c r="DY10" s="202" t="s">
        <v>31</v>
      </c>
      <c r="DZ10" s="16">
        <f>+DX10+1</f>
        <v>46023</v>
      </c>
      <c r="EA10" s="9">
        <f t="shared" ref="EA10" si="93">+DZ10+1</f>
        <v>46024</v>
      </c>
      <c r="EB10" s="9">
        <f t="shared" ref="EB10" si="94">+EA10+1</f>
        <v>46025</v>
      </c>
      <c r="EC10" s="9">
        <f t="shared" ref="EC10" si="95">+EB10+1</f>
        <v>46026</v>
      </c>
      <c r="ED10" s="9">
        <f t="shared" ref="ED10" si="96">+EC10+1</f>
        <v>46027</v>
      </c>
      <c r="EE10" s="9">
        <f t="shared" ref="EE10" si="97">+ED10+1</f>
        <v>46028</v>
      </c>
      <c r="EF10" s="9">
        <f t="shared" ref="EF10" si="98">+EE10+1</f>
        <v>46029</v>
      </c>
      <c r="EG10" s="9">
        <f t="shared" ref="EG10" si="99">+EF10+1</f>
        <v>46030</v>
      </c>
      <c r="EH10" s="9">
        <f t="shared" ref="EH10" si="100">+EG10+1</f>
        <v>46031</v>
      </c>
      <c r="EI10" s="9">
        <f t="shared" ref="EI10" si="101">+EH10+1</f>
        <v>46032</v>
      </c>
      <c r="EJ10" s="9">
        <f t="shared" ref="EJ10" si="102">+EI10+1</f>
        <v>46033</v>
      </c>
      <c r="EK10" s="9">
        <f t="shared" ref="EK10" si="103">+EJ10+1</f>
        <v>46034</v>
      </c>
      <c r="EL10" s="9">
        <f t="shared" ref="EL10" si="104">+EK10+1</f>
        <v>46035</v>
      </c>
      <c r="EM10" s="9">
        <f t="shared" ref="EM10" si="105">+EL10+1</f>
        <v>46036</v>
      </c>
      <c r="EN10" s="9">
        <f t="shared" ref="EN10" si="106">+EM10+1</f>
        <v>46037</v>
      </c>
      <c r="EO10" s="9">
        <f t="shared" ref="EO10" si="107">+EN10+1</f>
        <v>46038</v>
      </c>
      <c r="EP10" s="9">
        <f t="shared" ref="EP10" si="108">+EO10+1</f>
        <v>46039</v>
      </c>
      <c r="EQ10" s="9">
        <f t="shared" ref="EQ10" si="109">+EP10+1</f>
        <v>46040</v>
      </c>
      <c r="ER10" s="9">
        <f t="shared" ref="ER10" si="110">+EQ10+1</f>
        <v>46041</v>
      </c>
      <c r="ES10" s="9">
        <f t="shared" ref="ES10" si="111">+ER10+1</f>
        <v>46042</v>
      </c>
      <c r="ET10" s="9">
        <f t="shared" ref="ET10" si="112">+ES10+1</f>
        <v>46043</v>
      </c>
      <c r="EU10" s="9">
        <f t="shared" ref="EU10" si="113">+ET10+1</f>
        <v>46044</v>
      </c>
      <c r="EV10" s="9">
        <f t="shared" ref="EV10" si="114">+EU10+1</f>
        <v>46045</v>
      </c>
      <c r="EW10" s="9">
        <f t="shared" ref="EW10" si="115">+EV10+1</f>
        <v>46046</v>
      </c>
      <c r="EX10" s="9">
        <f t="shared" ref="EX10" si="116">+EW10+1</f>
        <v>46047</v>
      </c>
      <c r="EY10" s="9">
        <f t="shared" ref="EY10" si="117">+EX10+1</f>
        <v>46048</v>
      </c>
      <c r="EZ10" s="9">
        <f t="shared" ref="EZ10" si="118">+EY10+1</f>
        <v>46049</v>
      </c>
      <c r="FA10" s="9">
        <f t="shared" ref="FA10" si="119">+EZ10+1</f>
        <v>46050</v>
      </c>
      <c r="FB10" s="9">
        <f t="shared" ref="FB10" si="120">+FA10+1</f>
        <v>46051</v>
      </c>
      <c r="FC10" s="9">
        <f t="shared" ref="FC10" si="121">+FB10+1</f>
        <v>46052</v>
      </c>
      <c r="FD10" s="9">
        <f t="shared" ref="FD10" si="122">+FC10+1</f>
        <v>46053</v>
      </c>
      <c r="FE10" s="202" t="s">
        <v>47</v>
      </c>
    </row>
    <row r="11" spans="1:165" s="37" customFormat="1" x14ac:dyDescent="0.25">
      <c r="A11" s="32"/>
      <c r="B11" s="33"/>
      <c r="C11" s="34"/>
      <c r="D11" s="34" t="s">
        <v>48</v>
      </c>
      <c r="E11" s="34" t="s">
        <v>48</v>
      </c>
      <c r="F11" s="34" t="s">
        <v>48</v>
      </c>
      <c r="G11" s="34" t="s">
        <v>48</v>
      </c>
      <c r="H11" s="34" t="s">
        <v>48</v>
      </c>
      <c r="I11" s="34" t="s">
        <v>48</v>
      </c>
      <c r="J11" s="34" t="s">
        <v>48</v>
      </c>
      <c r="K11" s="34" t="s">
        <v>48</v>
      </c>
      <c r="L11" s="34" t="s">
        <v>48</v>
      </c>
      <c r="M11" s="34" t="s">
        <v>48</v>
      </c>
      <c r="N11" s="34" t="s">
        <v>48</v>
      </c>
      <c r="O11" s="34" t="s">
        <v>48</v>
      </c>
      <c r="P11" s="34" t="s">
        <v>48</v>
      </c>
      <c r="Q11" s="34" t="s">
        <v>48</v>
      </c>
      <c r="R11" s="34" t="s">
        <v>48</v>
      </c>
      <c r="S11" s="34" t="s">
        <v>48</v>
      </c>
      <c r="T11" s="34" t="s">
        <v>48</v>
      </c>
      <c r="U11" s="34" t="s">
        <v>48</v>
      </c>
      <c r="V11" s="34" t="s">
        <v>48</v>
      </c>
      <c r="W11" s="34" t="s">
        <v>48</v>
      </c>
      <c r="X11" s="34" t="s">
        <v>48</v>
      </c>
      <c r="Y11" s="34" t="s">
        <v>48</v>
      </c>
      <c r="Z11" s="34" t="s">
        <v>48</v>
      </c>
      <c r="AA11" s="34" t="s">
        <v>48</v>
      </c>
      <c r="AB11" s="34" t="s">
        <v>48</v>
      </c>
      <c r="AC11" s="34" t="s">
        <v>48</v>
      </c>
      <c r="AD11" s="34" t="s">
        <v>48</v>
      </c>
      <c r="AE11" s="34" t="s">
        <v>48</v>
      </c>
      <c r="AF11" s="34" t="s">
        <v>48</v>
      </c>
      <c r="AG11" s="34" t="s">
        <v>48</v>
      </c>
      <c r="AH11" s="35" t="s">
        <v>48</v>
      </c>
      <c r="AI11" s="34" t="s">
        <v>48</v>
      </c>
      <c r="AJ11" s="34" t="s">
        <v>48</v>
      </c>
      <c r="AK11" s="34" t="s">
        <v>48</v>
      </c>
      <c r="AL11" s="34" t="s">
        <v>48</v>
      </c>
      <c r="AM11" s="34" t="s">
        <v>48</v>
      </c>
      <c r="AN11" s="34" t="s">
        <v>48</v>
      </c>
      <c r="AO11" s="34" t="s">
        <v>48</v>
      </c>
      <c r="AP11" s="34" t="s">
        <v>48</v>
      </c>
      <c r="AQ11" s="34" t="s">
        <v>48</v>
      </c>
      <c r="AR11" s="34" t="s">
        <v>48</v>
      </c>
      <c r="AS11" s="34" t="s">
        <v>48</v>
      </c>
      <c r="AT11" s="34" t="s">
        <v>48</v>
      </c>
      <c r="AU11" s="34" t="s">
        <v>48</v>
      </c>
      <c r="AV11" s="34" t="s">
        <v>48</v>
      </c>
      <c r="AW11" s="34" t="s">
        <v>48</v>
      </c>
      <c r="AX11" s="34" t="s">
        <v>48</v>
      </c>
      <c r="AY11" s="34" t="s">
        <v>48</v>
      </c>
      <c r="AZ11" s="34" t="s">
        <v>48</v>
      </c>
      <c r="BA11" s="34" t="s">
        <v>48</v>
      </c>
      <c r="BB11" s="34" t="s">
        <v>48</v>
      </c>
      <c r="BC11" s="34" t="s">
        <v>48</v>
      </c>
      <c r="BD11" s="34" t="s">
        <v>48</v>
      </c>
      <c r="BE11" s="34" t="s">
        <v>48</v>
      </c>
      <c r="BF11" s="34" t="s">
        <v>48</v>
      </c>
      <c r="BG11" s="34" t="s">
        <v>48</v>
      </c>
      <c r="BH11" s="34" t="s">
        <v>48</v>
      </c>
      <c r="BI11" s="34" t="s">
        <v>48</v>
      </c>
      <c r="BJ11" s="34" t="s">
        <v>48</v>
      </c>
      <c r="BK11" s="34" t="s">
        <v>48</v>
      </c>
      <c r="BL11" s="34" t="s">
        <v>48</v>
      </c>
      <c r="BM11" s="34" t="s">
        <v>48</v>
      </c>
      <c r="BN11" s="35" t="s">
        <v>48</v>
      </c>
      <c r="BO11" s="36" t="s">
        <v>48</v>
      </c>
      <c r="BP11" s="34" t="s">
        <v>48</v>
      </c>
      <c r="BQ11" s="34" t="s">
        <v>48</v>
      </c>
      <c r="BR11" s="34" t="s">
        <v>48</v>
      </c>
      <c r="BS11" s="34" t="s">
        <v>48</v>
      </c>
      <c r="BT11" s="34" t="s">
        <v>48</v>
      </c>
      <c r="BU11" s="34" t="s">
        <v>48</v>
      </c>
      <c r="BV11" s="34" t="s">
        <v>48</v>
      </c>
      <c r="BW11" s="34" t="s">
        <v>48</v>
      </c>
      <c r="BX11" s="34" t="s">
        <v>48</v>
      </c>
      <c r="BY11" s="34" t="s">
        <v>48</v>
      </c>
      <c r="BZ11" s="34" t="s">
        <v>48</v>
      </c>
      <c r="CA11" s="34" t="s">
        <v>48</v>
      </c>
      <c r="CB11" s="34" t="s">
        <v>48</v>
      </c>
      <c r="CC11" s="34" t="s">
        <v>48</v>
      </c>
      <c r="CD11" s="34" t="s">
        <v>48</v>
      </c>
      <c r="CE11" s="34" t="s">
        <v>48</v>
      </c>
      <c r="CF11" s="34" t="s">
        <v>48</v>
      </c>
      <c r="CG11" s="34" t="s">
        <v>48</v>
      </c>
      <c r="CH11" s="34" t="s">
        <v>48</v>
      </c>
      <c r="CI11" s="34" t="s">
        <v>48</v>
      </c>
      <c r="CJ11" s="34" t="s">
        <v>48</v>
      </c>
      <c r="CK11" s="34" t="s">
        <v>48</v>
      </c>
      <c r="CL11" s="34" t="s">
        <v>48</v>
      </c>
      <c r="CM11" s="34" t="s">
        <v>48</v>
      </c>
      <c r="CN11" s="34" t="s">
        <v>48</v>
      </c>
      <c r="CO11" s="34" t="s">
        <v>48</v>
      </c>
      <c r="CP11" s="34" t="s">
        <v>48</v>
      </c>
      <c r="CQ11" s="34" t="s">
        <v>48</v>
      </c>
      <c r="CR11" s="239" t="s">
        <v>48</v>
      </c>
      <c r="CS11" s="35" t="s">
        <v>48</v>
      </c>
      <c r="CT11" s="35" t="s">
        <v>48</v>
      </c>
      <c r="CU11" s="36" t="s">
        <v>48</v>
      </c>
      <c r="CV11" s="34" t="s">
        <v>48</v>
      </c>
      <c r="CW11" s="34" t="s">
        <v>48</v>
      </c>
      <c r="CX11" s="34" t="s">
        <v>48</v>
      </c>
      <c r="CY11" s="34" t="s">
        <v>48</v>
      </c>
      <c r="CZ11" s="34" t="s">
        <v>48</v>
      </c>
      <c r="DA11" s="34" t="s">
        <v>48</v>
      </c>
      <c r="DB11" s="34" t="s">
        <v>48</v>
      </c>
      <c r="DC11" s="34" t="s">
        <v>48</v>
      </c>
      <c r="DD11" s="34" t="s">
        <v>48</v>
      </c>
      <c r="DE11" s="34" t="s">
        <v>48</v>
      </c>
      <c r="DF11" s="34" t="s">
        <v>48</v>
      </c>
      <c r="DG11" s="34" t="s">
        <v>48</v>
      </c>
      <c r="DH11" s="34" t="s">
        <v>48</v>
      </c>
      <c r="DI11" s="34" t="s">
        <v>48</v>
      </c>
      <c r="DJ11" s="34" t="s">
        <v>48</v>
      </c>
      <c r="DK11" s="34" t="s">
        <v>48</v>
      </c>
      <c r="DL11" s="34" t="s">
        <v>48</v>
      </c>
      <c r="DM11" s="34" t="s">
        <v>48</v>
      </c>
      <c r="DN11" s="34" t="s">
        <v>48</v>
      </c>
      <c r="DO11" s="34" t="s">
        <v>48</v>
      </c>
      <c r="DP11" s="34" t="s">
        <v>48</v>
      </c>
      <c r="DQ11" s="34" t="s">
        <v>48</v>
      </c>
      <c r="DR11" s="34" t="s">
        <v>48</v>
      </c>
      <c r="DS11" s="34" t="s">
        <v>48</v>
      </c>
      <c r="DT11" s="34" t="s">
        <v>48</v>
      </c>
      <c r="DU11" s="34" t="s">
        <v>48</v>
      </c>
      <c r="DV11" s="34" t="s">
        <v>48</v>
      </c>
      <c r="DW11" s="34" t="s">
        <v>48</v>
      </c>
      <c r="DX11" s="34" t="s">
        <v>48</v>
      </c>
      <c r="DY11" s="35" t="s">
        <v>48</v>
      </c>
      <c r="DZ11" s="36" t="s">
        <v>48</v>
      </c>
      <c r="EA11" s="34" t="s">
        <v>48</v>
      </c>
      <c r="EB11" s="34" t="s">
        <v>48</v>
      </c>
      <c r="EC11" s="34" t="s">
        <v>48</v>
      </c>
      <c r="ED11" s="34" t="s">
        <v>48</v>
      </c>
      <c r="EE11" s="34" t="s">
        <v>48</v>
      </c>
      <c r="EF11" s="34" t="s">
        <v>48</v>
      </c>
      <c r="EG11" s="34" t="s">
        <v>48</v>
      </c>
      <c r="EH11" s="34" t="s">
        <v>48</v>
      </c>
      <c r="EI11" s="34" t="s">
        <v>48</v>
      </c>
      <c r="EJ11" s="34" t="s">
        <v>48</v>
      </c>
      <c r="EK11" s="34" t="s">
        <v>48</v>
      </c>
      <c r="EL11" s="34" t="s">
        <v>48</v>
      </c>
      <c r="EM11" s="34" t="s">
        <v>48</v>
      </c>
      <c r="EN11" s="34" t="s">
        <v>48</v>
      </c>
      <c r="EO11" s="34" t="s">
        <v>48</v>
      </c>
      <c r="EP11" s="34" t="s">
        <v>48</v>
      </c>
      <c r="EQ11" s="34" t="s">
        <v>48</v>
      </c>
      <c r="ER11" s="34" t="s">
        <v>48</v>
      </c>
      <c r="ES11" s="34" t="s">
        <v>48</v>
      </c>
      <c r="ET11" s="34" t="s">
        <v>48</v>
      </c>
      <c r="EU11" s="34" t="s">
        <v>48</v>
      </c>
      <c r="EV11" s="34" t="s">
        <v>48</v>
      </c>
      <c r="EW11" s="34" t="s">
        <v>48</v>
      </c>
      <c r="EX11" s="34" t="s">
        <v>48</v>
      </c>
      <c r="EY11" s="34" t="s">
        <v>48</v>
      </c>
      <c r="EZ11" s="34" t="s">
        <v>48</v>
      </c>
      <c r="FA11" s="34" t="s">
        <v>48</v>
      </c>
      <c r="FB11" s="34" t="s">
        <v>48</v>
      </c>
      <c r="FC11" s="34" t="s">
        <v>48</v>
      </c>
      <c r="FD11" s="34" t="s">
        <v>48</v>
      </c>
      <c r="FE11" s="35" t="s">
        <v>48</v>
      </c>
      <c r="FF11"/>
      <c r="FG11"/>
      <c r="FH11"/>
      <c r="FI11"/>
    </row>
    <row r="12" spans="1:165" x14ac:dyDescent="0.25">
      <c r="B12" s="40" t="s">
        <v>49</v>
      </c>
      <c r="C12" s="49">
        <v>41614</v>
      </c>
      <c r="D12" s="84">
        <f>+C26</f>
        <v>41614</v>
      </c>
      <c r="E12" s="73">
        <f>+D26</f>
        <v>42471</v>
      </c>
      <c r="F12" s="73">
        <f t="shared" ref="F12:BI12" si="123">+E26</f>
        <v>42471</v>
      </c>
      <c r="G12" s="73">
        <f t="shared" si="123"/>
        <v>41971</v>
      </c>
      <c r="H12" s="73">
        <f t="shared" si="123"/>
        <v>41971</v>
      </c>
      <c r="I12" s="73">
        <f t="shared" si="123"/>
        <v>41971</v>
      </c>
      <c r="J12" s="73">
        <f t="shared" si="123"/>
        <v>41971</v>
      </c>
      <c r="K12" s="73">
        <f t="shared" si="123"/>
        <v>41971</v>
      </c>
      <c r="L12" s="73">
        <f t="shared" si="123"/>
        <v>41971</v>
      </c>
      <c r="M12" s="73">
        <f t="shared" si="123"/>
        <v>41971</v>
      </c>
      <c r="N12" s="73">
        <f t="shared" si="123"/>
        <v>41971</v>
      </c>
      <c r="O12" s="73">
        <f t="shared" si="123"/>
        <v>41971</v>
      </c>
      <c r="P12" s="73">
        <f t="shared" si="123"/>
        <v>41487</v>
      </c>
      <c r="Q12" s="73">
        <f t="shared" si="123"/>
        <v>41487</v>
      </c>
      <c r="R12" s="73">
        <f t="shared" si="123"/>
        <v>41487</v>
      </c>
      <c r="S12" s="73">
        <f t="shared" si="123"/>
        <v>41487</v>
      </c>
      <c r="T12" s="73">
        <f t="shared" si="123"/>
        <v>41487</v>
      </c>
      <c r="U12" s="73">
        <f t="shared" si="123"/>
        <v>41487</v>
      </c>
      <c r="V12" s="73">
        <f t="shared" si="123"/>
        <v>41487</v>
      </c>
      <c r="W12" s="73">
        <f t="shared" si="123"/>
        <v>41172</v>
      </c>
      <c r="X12" s="73">
        <f t="shared" si="123"/>
        <v>41172</v>
      </c>
      <c r="Y12" s="73">
        <f t="shared" si="123"/>
        <v>41172</v>
      </c>
      <c r="Z12" s="73">
        <f t="shared" si="123"/>
        <v>41172</v>
      </c>
      <c r="AA12" s="73">
        <f t="shared" si="123"/>
        <v>41172</v>
      </c>
      <c r="AB12" s="73">
        <f t="shared" si="123"/>
        <v>41172</v>
      </c>
      <c r="AC12" s="73">
        <f t="shared" ref="AC12" si="124">+AB26</f>
        <v>41172</v>
      </c>
      <c r="AD12" s="73">
        <f t="shared" ref="AD12" si="125">+AC26</f>
        <v>41172</v>
      </c>
      <c r="AE12" s="73">
        <f t="shared" ref="AE12" si="126">+AD26</f>
        <v>41172</v>
      </c>
      <c r="AF12" s="73">
        <f t="shared" ref="AF12" si="127">+AE26</f>
        <v>41172</v>
      </c>
      <c r="AG12" s="73">
        <f t="shared" ref="AG12" si="128">+AF26</f>
        <v>41563</v>
      </c>
      <c r="AH12" s="74">
        <f>+D12</f>
        <v>41614</v>
      </c>
      <c r="AI12" s="73">
        <f>+AG26</f>
        <v>41563</v>
      </c>
      <c r="AJ12" s="73">
        <f t="shared" ref="AJ12:AO12" si="129">+AI26</f>
        <v>42443</v>
      </c>
      <c r="AK12" s="73">
        <f t="shared" si="129"/>
        <v>42443</v>
      </c>
      <c r="AL12" s="73">
        <f t="shared" si="129"/>
        <v>41966</v>
      </c>
      <c r="AM12" s="73">
        <f t="shared" si="129"/>
        <v>41966</v>
      </c>
      <c r="AN12" s="73">
        <f t="shared" si="129"/>
        <v>41966</v>
      </c>
      <c r="AO12" s="73">
        <f t="shared" si="129"/>
        <v>41966</v>
      </c>
      <c r="AP12" s="73">
        <f t="shared" si="123"/>
        <v>41966</v>
      </c>
      <c r="AQ12" s="73">
        <f t="shared" si="123"/>
        <v>41966</v>
      </c>
      <c r="AR12" s="73">
        <f t="shared" si="123"/>
        <v>41966</v>
      </c>
      <c r="AS12" s="73">
        <f t="shared" si="123"/>
        <v>41966</v>
      </c>
      <c r="AT12" s="73">
        <f t="shared" si="123"/>
        <v>41966</v>
      </c>
      <c r="AU12" s="73">
        <f t="shared" si="123"/>
        <v>41966</v>
      </c>
      <c r="AV12" s="73">
        <f t="shared" si="123"/>
        <v>41966</v>
      </c>
      <c r="AW12" s="73">
        <f t="shared" si="123"/>
        <v>41966</v>
      </c>
      <c r="AX12" s="73">
        <f t="shared" si="123"/>
        <v>39425</v>
      </c>
      <c r="AY12" s="73">
        <f t="shared" si="123"/>
        <v>39425</v>
      </c>
      <c r="AZ12" s="73">
        <f t="shared" si="123"/>
        <v>39425</v>
      </c>
      <c r="BA12" s="73">
        <f t="shared" si="123"/>
        <v>39425</v>
      </c>
      <c r="BB12" s="73">
        <f t="shared" si="123"/>
        <v>39425</v>
      </c>
      <c r="BC12" s="73">
        <f t="shared" si="123"/>
        <v>39425</v>
      </c>
      <c r="BD12" s="73">
        <f t="shared" si="123"/>
        <v>39425</v>
      </c>
      <c r="BE12" s="73">
        <f t="shared" si="123"/>
        <v>39425</v>
      </c>
      <c r="BF12" s="73">
        <f t="shared" si="123"/>
        <v>39425</v>
      </c>
      <c r="BG12" s="73">
        <f t="shared" si="123"/>
        <v>39425</v>
      </c>
      <c r="BH12" s="73">
        <f t="shared" si="123"/>
        <v>39425</v>
      </c>
      <c r="BI12" s="73">
        <f t="shared" si="123"/>
        <v>39425</v>
      </c>
      <c r="BJ12" s="73">
        <f t="shared" ref="BJ12" si="130">+BI26</f>
        <v>43351</v>
      </c>
      <c r="BK12" s="73">
        <f t="shared" ref="BK12" si="131">+BJ26</f>
        <v>43351</v>
      </c>
      <c r="BL12" s="73">
        <f t="shared" ref="BL12" si="132">+BK26</f>
        <v>43351</v>
      </c>
      <c r="BM12" s="73">
        <f t="shared" ref="BM12" si="133">+BL26</f>
        <v>43351</v>
      </c>
      <c r="BN12" s="74">
        <f>+AH26</f>
        <v>41563</v>
      </c>
      <c r="BO12" s="75">
        <f>+BM26</f>
        <v>34993</v>
      </c>
      <c r="BP12" s="73">
        <f t="shared" ref="BP12:CN12" si="134">+BO26</f>
        <v>34993</v>
      </c>
      <c r="BQ12" s="73">
        <f t="shared" si="134"/>
        <v>34993</v>
      </c>
      <c r="BR12" s="73">
        <f t="shared" si="134"/>
        <v>34993</v>
      </c>
      <c r="BS12" s="73">
        <f t="shared" si="134"/>
        <v>34993</v>
      </c>
      <c r="BT12" s="73">
        <f t="shared" si="134"/>
        <v>34993</v>
      </c>
      <c r="BU12" s="73">
        <f t="shared" si="134"/>
        <v>34993</v>
      </c>
      <c r="BV12" s="73">
        <f t="shared" si="134"/>
        <v>34993</v>
      </c>
      <c r="BW12" s="73">
        <f t="shared" si="134"/>
        <v>34993</v>
      </c>
      <c r="BX12" s="73">
        <f t="shared" si="134"/>
        <v>34993</v>
      </c>
      <c r="BY12" s="73">
        <f t="shared" si="134"/>
        <v>34993</v>
      </c>
      <c r="BZ12" s="73">
        <f t="shared" si="134"/>
        <v>34993</v>
      </c>
      <c r="CA12" s="73">
        <f t="shared" si="134"/>
        <v>34993</v>
      </c>
      <c r="CB12" s="73">
        <f t="shared" si="134"/>
        <v>34993</v>
      </c>
      <c r="CC12" s="73">
        <f t="shared" si="134"/>
        <v>34993</v>
      </c>
      <c r="CD12" s="73">
        <f t="shared" si="134"/>
        <v>34993</v>
      </c>
      <c r="CE12" s="73">
        <f t="shared" si="134"/>
        <v>34993</v>
      </c>
      <c r="CF12" s="73">
        <f t="shared" si="134"/>
        <v>32213</v>
      </c>
      <c r="CG12" s="73">
        <f t="shared" si="134"/>
        <v>32213</v>
      </c>
      <c r="CH12" s="73">
        <f t="shared" si="134"/>
        <v>32213</v>
      </c>
      <c r="CI12" s="73">
        <f t="shared" si="134"/>
        <v>32213</v>
      </c>
      <c r="CJ12" s="73">
        <f t="shared" si="134"/>
        <v>32213</v>
      </c>
      <c r="CK12" s="73">
        <f t="shared" si="134"/>
        <v>32213</v>
      </c>
      <c r="CL12" s="73">
        <f t="shared" si="134"/>
        <v>32213</v>
      </c>
      <c r="CM12" s="73">
        <f t="shared" si="134"/>
        <v>32213</v>
      </c>
      <c r="CN12" s="73">
        <f t="shared" si="134"/>
        <v>32213</v>
      </c>
      <c r="CO12" s="73">
        <f t="shared" ref="CO12" si="135">+CN26</f>
        <v>32213</v>
      </c>
      <c r="CP12" s="73">
        <f t="shared" ref="CP12" si="136">+CO26</f>
        <v>35007</v>
      </c>
      <c r="CQ12" s="73">
        <f t="shared" ref="CQ12" si="137">+CP26</f>
        <v>35007</v>
      </c>
      <c r="CR12" s="240">
        <f t="shared" ref="CR12" si="138">+CQ26</f>
        <v>35007</v>
      </c>
      <c r="CS12" s="74">
        <f>+BN26</f>
        <v>34993</v>
      </c>
      <c r="CT12" s="75">
        <f>+CR26</f>
        <v>35007</v>
      </c>
      <c r="CU12" s="75">
        <f>+CT26</f>
        <v>35007</v>
      </c>
      <c r="CV12" s="73">
        <f t="shared" ref="CV12:DV12" si="139">+CU26</f>
        <v>35007</v>
      </c>
      <c r="CW12" s="73">
        <f t="shared" si="139"/>
        <v>35007</v>
      </c>
      <c r="CX12" s="73">
        <f t="shared" si="139"/>
        <v>35007</v>
      </c>
      <c r="CY12" s="73">
        <f t="shared" si="139"/>
        <v>35007</v>
      </c>
      <c r="CZ12" s="73">
        <f t="shared" si="139"/>
        <v>35007</v>
      </c>
      <c r="DA12" s="73">
        <f t="shared" si="139"/>
        <v>35007</v>
      </c>
      <c r="DB12" s="73">
        <f t="shared" si="139"/>
        <v>35007</v>
      </c>
      <c r="DC12" s="73">
        <f t="shared" si="139"/>
        <v>35007</v>
      </c>
      <c r="DD12" s="73">
        <f t="shared" si="139"/>
        <v>35007</v>
      </c>
      <c r="DE12" s="73">
        <f t="shared" si="139"/>
        <v>35007</v>
      </c>
      <c r="DF12" s="73">
        <f t="shared" si="139"/>
        <v>35007</v>
      </c>
      <c r="DG12" s="73">
        <f t="shared" si="139"/>
        <v>35007</v>
      </c>
      <c r="DH12" s="73">
        <f t="shared" si="139"/>
        <v>35007</v>
      </c>
      <c r="DI12" s="73">
        <f t="shared" si="139"/>
        <v>32213</v>
      </c>
      <c r="DJ12" s="73">
        <f t="shared" si="139"/>
        <v>32213</v>
      </c>
      <c r="DK12" s="73">
        <f t="shared" si="139"/>
        <v>32213</v>
      </c>
      <c r="DL12" s="73">
        <f t="shared" si="139"/>
        <v>32213</v>
      </c>
      <c r="DM12" s="73">
        <f t="shared" si="139"/>
        <v>32213</v>
      </c>
      <c r="DN12" s="73">
        <f t="shared" si="139"/>
        <v>32213</v>
      </c>
      <c r="DO12" s="73">
        <f t="shared" si="139"/>
        <v>32213</v>
      </c>
      <c r="DP12" s="73">
        <f t="shared" si="139"/>
        <v>32213</v>
      </c>
      <c r="DQ12" s="73">
        <f t="shared" si="139"/>
        <v>32213</v>
      </c>
      <c r="DR12" s="73">
        <f t="shared" si="139"/>
        <v>35007</v>
      </c>
      <c r="DS12" s="73">
        <f t="shared" si="139"/>
        <v>35007</v>
      </c>
      <c r="DT12" s="73">
        <f t="shared" si="139"/>
        <v>35007</v>
      </c>
      <c r="DU12" s="73">
        <f t="shared" si="139"/>
        <v>35007</v>
      </c>
      <c r="DV12" s="73">
        <f t="shared" si="139"/>
        <v>35007</v>
      </c>
      <c r="DW12" s="73">
        <f t="shared" ref="DW12:DX12" si="140">+DV26</f>
        <v>35007</v>
      </c>
      <c r="DX12" s="73">
        <f t="shared" si="140"/>
        <v>35007</v>
      </c>
      <c r="DY12" s="74">
        <f>+CS26</f>
        <v>35007</v>
      </c>
      <c r="DZ12" s="75">
        <f>+DX26</f>
        <v>35007</v>
      </c>
      <c r="EA12" s="73">
        <f>+DZ26</f>
        <v>35007</v>
      </c>
      <c r="EB12" s="73">
        <f t="shared" ref="EB12:EZ12" si="141">+EA26</f>
        <v>35007</v>
      </c>
      <c r="EC12" s="73">
        <f t="shared" si="141"/>
        <v>35007</v>
      </c>
      <c r="ED12" s="73">
        <f t="shared" si="141"/>
        <v>35007</v>
      </c>
      <c r="EE12" s="73">
        <f t="shared" si="141"/>
        <v>35007</v>
      </c>
      <c r="EF12" s="73">
        <f t="shared" si="141"/>
        <v>35007</v>
      </c>
      <c r="EG12" s="73">
        <f t="shared" si="141"/>
        <v>35007</v>
      </c>
      <c r="EH12" s="73">
        <f t="shared" si="141"/>
        <v>35007</v>
      </c>
      <c r="EI12" s="73">
        <f t="shared" si="141"/>
        <v>35007</v>
      </c>
      <c r="EJ12" s="73">
        <f t="shared" si="141"/>
        <v>35007</v>
      </c>
      <c r="EK12" s="73">
        <f t="shared" si="141"/>
        <v>35007</v>
      </c>
      <c r="EL12" s="73">
        <f t="shared" si="141"/>
        <v>35007</v>
      </c>
      <c r="EM12" s="73">
        <f t="shared" si="141"/>
        <v>35007</v>
      </c>
      <c r="EN12" s="73">
        <f t="shared" si="141"/>
        <v>35007</v>
      </c>
      <c r="EO12" s="73">
        <f t="shared" si="141"/>
        <v>32217</v>
      </c>
      <c r="EP12" s="73">
        <f t="shared" si="141"/>
        <v>32217</v>
      </c>
      <c r="EQ12" s="73">
        <f t="shared" si="141"/>
        <v>32217</v>
      </c>
      <c r="ER12" s="73">
        <f t="shared" si="141"/>
        <v>32217</v>
      </c>
      <c r="ES12" s="73">
        <f t="shared" si="141"/>
        <v>32217</v>
      </c>
      <c r="ET12" s="73">
        <f t="shared" si="141"/>
        <v>32217</v>
      </c>
      <c r="EU12" s="73">
        <f t="shared" si="141"/>
        <v>32217</v>
      </c>
      <c r="EV12" s="73">
        <f t="shared" si="141"/>
        <v>32217</v>
      </c>
      <c r="EW12" s="73">
        <f t="shared" si="141"/>
        <v>32217</v>
      </c>
      <c r="EX12" s="73">
        <f t="shared" si="141"/>
        <v>32217</v>
      </c>
      <c r="EY12" s="73">
        <f t="shared" si="141"/>
        <v>32217</v>
      </c>
      <c r="EZ12" s="73">
        <f t="shared" si="141"/>
        <v>32217</v>
      </c>
      <c r="FA12" s="73">
        <f t="shared" ref="FA12" si="142">+EZ26</f>
        <v>34967</v>
      </c>
      <c r="FB12" s="73">
        <f t="shared" ref="FB12" si="143">+FA26</f>
        <v>34967</v>
      </c>
      <c r="FC12" s="73">
        <f t="shared" ref="FC12" si="144">+FB26</f>
        <v>34967</v>
      </c>
      <c r="FD12" s="73">
        <f t="shared" ref="FD12" si="145">+FC26</f>
        <v>34967</v>
      </c>
      <c r="FE12" s="74">
        <f>+DY26</f>
        <v>35007</v>
      </c>
    </row>
    <row r="13" spans="1:165" x14ac:dyDescent="0.25">
      <c r="A13" s="2"/>
      <c r="B13" s="12" t="s">
        <v>50</v>
      </c>
      <c r="C13" s="76"/>
      <c r="D13" s="76"/>
      <c r="E13" s="76"/>
      <c r="F13" s="76"/>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7"/>
      <c r="AI13" s="78"/>
      <c r="AJ13" s="78"/>
      <c r="AK13" s="78"/>
      <c r="AL13" s="78"/>
      <c r="AM13" s="78"/>
      <c r="AN13" s="78"/>
      <c r="AO13" s="78"/>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7"/>
      <c r="BO13" s="78"/>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241"/>
      <c r="CS13" s="77"/>
      <c r="CT13" s="78"/>
      <c r="CU13" s="78"/>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7"/>
      <c r="DZ13" s="78"/>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7"/>
    </row>
    <row r="14" spans="1:165" x14ac:dyDescent="0.25">
      <c r="A14" s="3" t="s">
        <v>51</v>
      </c>
      <c r="B14" s="17" t="s">
        <v>52</v>
      </c>
      <c r="C14" s="79"/>
      <c r="D14" s="206">
        <v>0</v>
      </c>
      <c r="E14" s="79">
        <v>0</v>
      </c>
      <c r="F14" s="79">
        <v>0</v>
      </c>
      <c r="G14" s="79">
        <v>0</v>
      </c>
      <c r="H14" s="79">
        <v>0</v>
      </c>
      <c r="I14" s="79">
        <v>0</v>
      </c>
      <c r="J14" s="79">
        <v>0</v>
      </c>
      <c r="K14" s="79">
        <v>0</v>
      </c>
      <c r="L14" s="79">
        <v>0</v>
      </c>
      <c r="M14" s="79">
        <v>0</v>
      </c>
      <c r="N14" s="79">
        <v>0</v>
      </c>
      <c r="O14" s="79">
        <v>0</v>
      </c>
      <c r="P14" s="79">
        <v>0</v>
      </c>
      <c r="Q14" s="79">
        <v>0</v>
      </c>
      <c r="R14" s="79">
        <v>0</v>
      </c>
      <c r="S14" s="79">
        <v>0</v>
      </c>
      <c r="T14" s="79">
        <v>0</v>
      </c>
      <c r="U14" s="79">
        <v>0</v>
      </c>
      <c r="V14" s="79">
        <v>0</v>
      </c>
      <c r="W14" s="79">
        <v>0</v>
      </c>
      <c r="X14" s="79">
        <v>0</v>
      </c>
      <c r="Y14" s="79">
        <v>0</v>
      </c>
      <c r="Z14" s="79">
        <v>0</v>
      </c>
      <c r="AA14" s="79">
        <v>0</v>
      </c>
      <c r="AB14" s="79">
        <v>0</v>
      </c>
      <c r="AC14" s="79">
        <v>0</v>
      </c>
      <c r="AD14" s="79">
        <v>0</v>
      </c>
      <c r="AE14" s="79">
        <v>0</v>
      </c>
      <c r="AF14" s="79">
        <v>391</v>
      </c>
      <c r="AG14" s="79">
        <v>0</v>
      </c>
      <c r="AH14" s="81">
        <f>SUM(D14:AG14)</f>
        <v>391</v>
      </c>
      <c r="AI14" s="82">
        <v>0</v>
      </c>
      <c r="AJ14" s="82">
        <v>0</v>
      </c>
      <c r="AK14" s="82">
        <v>0</v>
      </c>
      <c r="AL14" s="82">
        <v>0</v>
      </c>
      <c r="AM14" s="82">
        <v>0</v>
      </c>
      <c r="AN14" s="82">
        <v>0</v>
      </c>
      <c r="AO14" s="82">
        <v>0</v>
      </c>
      <c r="AP14" s="79">
        <v>0</v>
      </c>
      <c r="AQ14" s="79">
        <v>0</v>
      </c>
      <c r="AR14" s="79">
        <v>0</v>
      </c>
      <c r="AS14" s="79">
        <v>0</v>
      </c>
      <c r="AT14" s="79">
        <v>0</v>
      </c>
      <c r="AU14" s="79">
        <v>0</v>
      </c>
      <c r="AV14" s="79">
        <v>0</v>
      </c>
      <c r="AW14" s="79">
        <v>0</v>
      </c>
      <c r="AX14" s="79">
        <v>0</v>
      </c>
      <c r="AY14" s="79">
        <v>0</v>
      </c>
      <c r="AZ14" s="79">
        <v>0</v>
      </c>
      <c r="BA14" s="79">
        <v>0</v>
      </c>
      <c r="BB14" s="79">
        <v>0</v>
      </c>
      <c r="BC14" s="79">
        <v>0</v>
      </c>
      <c r="BD14" s="79">
        <v>0</v>
      </c>
      <c r="BE14" s="79">
        <v>0</v>
      </c>
      <c r="BF14" s="79">
        <v>0</v>
      </c>
      <c r="BG14" s="79">
        <v>0</v>
      </c>
      <c r="BH14" s="79">
        <v>0</v>
      </c>
      <c r="BI14" s="79">
        <v>3926</v>
      </c>
      <c r="BJ14" s="79">
        <v>0</v>
      </c>
      <c r="BK14" s="79">
        <v>0</v>
      </c>
      <c r="BL14" s="79">
        <v>0</v>
      </c>
      <c r="BM14" s="79">
        <v>0</v>
      </c>
      <c r="BN14" s="81">
        <f>SUM(AI14:BM14)</f>
        <v>3926</v>
      </c>
      <c r="BO14" s="82">
        <v>0</v>
      </c>
      <c r="BP14" s="79">
        <v>0</v>
      </c>
      <c r="BQ14" s="79">
        <v>0</v>
      </c>
      <c r="BR14" s="79">
        <v>0</v>
      </c>
      <c r="BS14" s="79">
        <v>0</v>
      </c>
      <c r="BT14" s="79">
        <v>0</v>
      </c>
      <c r="BU14" s="79">
        <v>0</v>
      </c>
      <c r="BV14" s="79">
        <v>0</v>
      </c>
      <c r="BW14" s="79">
        <v>0</v>
      </c>
      <c r="BX14" s="79">
        <v>0</v>
      </c>
      <c r="BY14" s="79">
        <v>0</v>
      </c>
      <c r="BZ14" s="79">
        <v>0</v>
      </c>
      <c r="CA14" s="79">
        <v>0</v>
      </c>
      <c r="CB14" s="79">
        <v>0</v>
      </c>
      <c r="CC14" s="79">
        <v>0</v>
      </c>
      <c r="CD14" s="79">
        <v>0</v>
      </c>
      <c r="CE14" s="79">
        <v>0</v>
      </c>
      <c r="CF14" s="79">
        <v>0</v>
      </c>
      <c r="CG14" s="79">
        <v>0</v>
      </c>
      <c r="CH14" s="79">
        <v>0</v>
      </c>
      <c r="CI14" s="79">
        <v>0</v>
      </c>
      <c r="CJ14" s="79">
        <v>0</v>
      </c>
      <c r="CK14" s="79">
        <v>0</v>
      </c>
      <c r="CL14" s="79">
        <v>0</v>
      </c>
      <c r="CM14" s="79">
        <v>0</v>
      </c>
      <c r="CN14" s="79">
        <v>0</v>
      </c>
      <c r="CO14" s="79">
        <v>2794</v>
      </c>
      <c r="CP14" s="79">
        <v>0</v>
      </c>
      <c r="CQ14" s="79">
        <v>0</v>
      </c>
      <c r="CR14" s="83">
        <v>0</v>
      </c>
      <c r="CS14" s="81">
        <f>SUM(BO14:CR14)</f>
        <v>2794</v>
      </c>
      <c r="CT14" s="82">
        <v>0</v>
      </c>
      <c r="CU14" s="82">
        <v>0</v>
      </c>
      <c r="CV14" s="79">
        <v>0</v>
      </c>
      <c r="CW14" s="79">
        <v>0</v>
      </c>
      <c r="CX14" s="79">
        <v>0</v>
      </c>
      <c r="CY14" s="79">
        <v>0</v>
      </c>
      <c r="CZ14" s="79">
        <v>0</v>
      </c>
      <c r="DA14" s="79">
        <v>0</v>
      </c>
      <c r="DB14" s="79">
        <v>0</v>
      </c>
      <c r="DC14" s="79">
        <v>0</v>
      </c>
      <c r="DD14" s="79">
        <v>0</v>
      </c>
      <c r="DE14" s="79">
        <v>0</v>
      </c>
      <c r="DF14" s="79">
        <v>0</v>
      </c>
      <c r="DG14" s="79">
        <v>0</v>
      </c>
      <c r="DH14" s="79">
        <v>0</v>
      </c>
      <c r="DI14" s="79">
        <v>0</v>
      </c>
      <c r="DJ14" s="79">
        <v>0</v>
      </c>
      <c r="DK14" s="79">
        <v>0</v>
      </c>
      <c r="DL14" s="79">
        <v>0</v>
      </c>
      <c r="DM14" s="79">
        <v>0</v>
      </c>
      <c r="DN14" s="79">
        <v>0</v>
      </c>
      <c r="DO14" s="79">
        <v>0</v>
      </c>
      <c r="DP14" s="79">
        <v>0</v>
      </c>
      <c r="DQ14" s="79">
        <v>2794</v>
      </c>
      <c r="DR14" s="79">
        <v>0</v>
      </c>
      <c r="DS14" s="79">
        <v>0</v>
      </c>
      <c r="DT14" s="79">
        <v>0</v>
      </c>
      <c r="DU14" s="79">
        <v>0</v>
      </c>
      <c r="DV14" s="79">
        <v>0</v>
      </c>
      <c r="DW14" s="79">
        <v>0</v>
      </c>
      <c r="DX14" s="79">
        <v>0</v>
      </c>
      <c r="DY14" s="81">
        <f>SUM(CT14:DX14)</f>
        <v>2794</v>
      </c>
      <c r="DZ14" s="82">
        <v>0</v>
      </c>
      <c r="EA14" s="79">
        <v>0</v>
      </c>
      <c r="EB14" s="79">
        <v>0</v>
      </c>
      <c r="EC14" s="79">
        <v>0</v>
      </c>
      <c r="ED14" s="79">
        <v>0</v>
      </c>
      <c r="EE14" s="79">
        <v>0</v>
      </c>
      <c r="EF14" s="79">
        <v>0</v>
      </c>
      <c r="EG14" s="79">
        <v>0</v>
      </c>
      <c r="EH14" s="79">
        <v>0</v>
      </c>
      <c r="EI14" s="79">
        <v>0</v>
      </c>
      <c r="EJ14" s="79">
        <v>0</v>
      </c>
      <c r="EK14" s="79">
        <v>0</v>
      </c>
      <c r="EL14" s="79">
        <v>0</v>
      </c>
      <c r="EM14" s="79">
        <v>0</v>
      </c>
      <c r="EN14" s="79">
        <v>0</v>
      </c>
      <c r="EO14" s="79">
        <v>0</v>
      </c>
      <c r="EP14" s="79">
        <v>0</v>
      </c>
      <c r="EQ14" s="79">
        <v>0</v>
      </c>
      <c r="ER14" s="79">
        <v>0</v>
      </c>
      <c r="ES14" s="79">
        <v>0</v>
      </c>
      <c r="ET14" s="79">
        <v>0</v>
      </c>
      <c r="EU14" s="79">
        <v>0</v>
      </c>
      <c r="EV14" s="79">
        <v>0</v>
      </c>
      <c r="EW14" s="79">
        <v>0</v>
      </c>
      <c r="EX14" s="79">
        <v>0</v>
      </c>
      <c r="EY14" s="79">
        <v>0</v>
      </c>
      <c r="EZ14" s="79">
        <v>2750</v>
      </c>
      <c r="FA14" s="79">
        <v>0</v>
      </c>
      <c r="FB14" s="79">
        <v>0</v>
      </c>
      <c r="FC14" s="79">
        <v>0</v>
      </c>
      <c r="FD14" s="79">
        <v>0</v>
      </c>
      <c r="FE14" s="81">
        <f>SUM(DZ14:FD14)</f>
        <v>2750</v>
      </c>
    </row>
    <row r="15" spans="1:165" x14ac:dyDescent="0.25">
      <c r="A15" s="3" t="s">
        <v>51</v>
      </c>
      <c r="B15" s="17" t="s">
        <v>53</v>
      </c>
      <c r="C15" s="79"/>
      <c r="D15" s="206">
        <v>857</v>
      </c>
      <c r="E15" s="79">
        <v>0</v>
      </c>
      <c r="F15" s="79">
        <v>0</v>
      </c>
      <c r="G15" s="79">
        <v>0</v>
      </c>
      <c r="H15" s="79">
        <v>0</v>
      </c>
      <c r="I15" s="79">
        <v>0</v>
      </c>
      <c r="J15" s="79">
        <v>0</v>
      </c>
      <c r="K15" s="79">
        <v>0</v>
      </c>
      <c r="L15" s="79">
        <v>0</v>
      </c>
      <c r="M15" s="79">
        <v>0</v>
      </c>
      <c r="N15" s="79">
        <v>0</v>
      </c>
      <c r="O15" s="79">
        <v>0</v>
      </c>
      <c r="P15" s="79">
        <v>0</v>
      </c>
      <c r="Q15" s="79">
        <v>0</v>
      </c>
      <c r="R15" s="79">
        <v>0</v>
      </c>
      <c r="S15" s="79">
        <v>0</v>
      </c>
      <c r="T15" s="79">
        <v>0</v>
      </c>
      <c r="U15" s="79">
        <v>0</v>
      </c>
      <c r="V15" s="79">
        <v>0</v>
      </c>
      <c r="W15" s="79">
        <v>0</v>
      </c>
      <c r="X15" s="79">
        <v>0</v>
      </c>
      <c r="Y15" s="79">
        <v>0</v>
      </c>
      <c r="Z15" s="79">
        <v>0</v>
      </c>
      <c r="AA15" s="79">
        <v>0</v>
      </c>
      <c r="AB15" s="79">
        <v>0</v>
      </c>
      <c r="AC15" s="79">
        <v>0</v>
      </c>
      <c r="AD15" s="79">
        <v>0</v>
      </c>
      <c r="AE15" s="79">
        <v>0</v>
      </c>
      <c r="AF15" s="79">
        <v>0</v>
      </c>
      <c r="AG15" s="79">
        <v>0</v>
      </c>
      <c r="AH15" s="81">
        <f>SUM(D15:AG15)</f>
        <v>857</v>
      </c>
      <c r="AI15" s="79">
        <v>880</v>
      </c>
      <c r="AJ15" s="79">
        <v>0</v>
      </c>
      <c r="AK15" s="79">
        <v>0</v>
      </c>
      <c r="AL15" s="79">
        <v>0</v>
      </c>
      <c r="AM15" s="79">
        <v>0</v>
      </c>
      <c r="AN15" s="79">
        <v>0</v>
      </c>
      <c r="AO15" s="79">
        <v>0</v>
      </c>
      <c r="AP15" s="79">
        <v>0</v>
      </c>
      <c r="AQ15" s="79">
        <v>0</v>
      </c>
      <c r="AR15" s="79">
        <v>0</v>
      </c>
      <c r="AS15" s="79">
        <v>0</v>
      </c>
      <c r="AT15" s="79">
        <v>0</v>
      </c>
      <c r="AU15" s="79">
        <v>0</v>
      </c>
      <c r="AV15" s="79">
        <v>0</v>
      </c>
      <c r="AW15" s="79">
        <v>0</v>
      </c>
      <c r="AX15" s="79">
        <v>0</v>
      </c>
      <c r="AY15" s="79">
        <v>0</v>
      </c>
      <c r="AZ15" s="79">
        <v>0</v>
      </c>
      <c r="BA15" s="79">
        <v>0</v>
      </c>
      <c r="BB15" s="79">
        <v>0</v>
      </c>
      <c r="BC15" s="79">
        <v>0</v>
      </c>
      <c r="BD15" s="79">
        <v>0</v>
      </c>
      <c r="BE15" s="79">
        <v>0</v>
      </c>
      <c r="BF15" s="79">
        <v>0</v>
      </c>
      <c r="BG15" s="79">
        <v>0</v>
      </c>
      <c r="BH15" s="79">
        <v>0</v>
      </c>
      <c r="BI15" s="79">
        <v>0</v>
      </c>
      <c r="BJ15" s="79">
        <v>0</v>
      </c>
      <c r="BK15" s="79">
        <v>0</v>
      </c>
      <c r="BL15" s="79">
        <v>0</v>
      </c>
      <c r="BM15" s="79">
        <v>0</v>
      </c>
      <c r="BN15" s="81">
        <f>SUM(AI15:BM15)</f>
        <v>880</v>
      </c>
      <c r="BO15" s="79">
        <v>0</v>
      </c>
      <c r="BP15" s="79">
        <v>0</v>
      </c>
      <c r="BQ15" s="79">
        <v>794</v>
      </c>
      <c r="BR15" s="79">
        <v>0</v>
      </c>
      <c r="BS15" s="79">
        <v>0</v>
      </c>
      <c r="BT15" s="79">
        <v>0</v>
      </c>
      <c r="BU15" s="79">
        <v>0</v>
      </c>
      <c r="BV15" s="79">
        <v>0</v>
      </c>
      <c r="BW15" s="79">
        <v>0</v>
      </c>
      <c r="BX15" s="79">
        <v>0</v>
      </c>
      <c r="BY15" s="79">
        <v>0</v>
      </c>
      <c r="BZ15" s="79">
        <v>0</v>
      </c>
      <c r="CA15" s="79">
        <v>0</v>
      </c>
      <c r="CB15" s="79">
        <v>0</v>
      </c>
      <c r="CC15" s="79">
        <v>0</v>
      </c>
      <c r="CD15" s="79">
        <v>0</v>
      </c>
      <c r="CE15" s="79">
        <v>0</v>
      </c>
      <c r="CF15" s="79">
        <v>0</v>
      </c>
      <c r="CG15" s="79">
        <v>0</v>
      </c>
      <c r="CH15" s="79">
        <v>0</v>
      </c>
      <c r="CI15" s="79">
        <v>0</v>
      </c>
      <c r="CJ15" s="79">
        <v>0</v>
      </c>
      <c r="CK15" s="79">
        <v>0</v>
      </c>
      <c r="CL15" s="79">
        <v>0</v>
      </c>
      <c r="CM15" s="79">
        <v>0</v>
      </c>
      <c r="CN15" s="79">
        <v>0</v>
      </c>
      <c r="CO15" s="79">
        <v>0</v>
      </c>
      <c r="CP15" s="79">
        <v>0</v>
      </c>
      <c r="CQ15" s="79">
        <v>0</v>
      </c>
      <c r="CR15" s="83">
        <v>0</v>
      </c>
      <c r="CS15" s="81">
        <f t="shared" ref="CS15:CS17" si="146">SUM(BO15:CR15)</f>
        <v>794</v>
      </c>
      <c r="CT15" s="79">
        <v>798</v>
      </c>
      <c r="CU15" s="79">
        <v>0</v>
      </c>
      <c r="CV15" s="79">
        <v>0</v>
      </c>
      <c r="CW15" s="79">
        <v>0</v>
      </c>
      <c r="CX15" s="79">
        <v>0</v>
      </c>
      <c r="CY15" s="79">
        <v>0</v>
      </c>
      <c r="CZ15" s="79">
        <v>0</v>
      </c>
      <c r="DA15" s="79">
        <v>0</v>
      </c>
      <c r="DB15" s="79">
        <v>0</v>
      </c>
      <c r="DC15" s="79">
        <v>0</v>
      </c>
      <c r="DD15" s="79">
        <v>0</v>
      </c>
      <c r="DE15" s="79">
        <v>0</v>
      </c>
      <c r="DF15" s="79">
        <v>0</v>
      </c>
      <c r="DG15" s="79">
        <v>0</v>
      </c>
      <c r="DH15" s="79">
        <v>0</v>
      </c>
      <c r="DI15" s="79">
        <v>0</v>
      </c>
      <c r="DJ15" s="79">
        <v>0</v>
      </c>
      <c r="DK15" s="79">
        <v>0</v>
      </c>
      <c r="DL15" s="79">
        <v>0</v>
      </c>
      <c r="DM15" s="79">
        <v>0</v>
      </c>
      <c r="DN15" s="79">
        <v>0</v>
      </c>
      <c r="DO15" s="79">
        <v>0</v>
      </c>
      <c r="DP15" s="79">
        <v>0</v>
      </c>
      <c r="DQ15" s="79">
        <v>0</v>
      </c>
      <c r="DR15" s="79">
        <v>0</v>
      </c>
      <c r="DS15" s="79">
        <v>0</v>
      </c>
      <c r="DT15" s="79">
        <v>0</v>
      </c>
      <c r="DU15" s="79">
        <v>0</v>
      </c>
      <c r="DV15" s="79">
        <v>0</v>
      </c>
      <c r="DW15" s="79">
        <v>0</v>
      </c>
      <c r="DX15" s="79">
        <v>0</v>
      </c>
      <c r="DY15" s="81">
        <f t="shared" ref="DY15:DY17" si="147">SUM(CT15:DX15)</f>
        <v>798</v>
      </c>
      <c r="DZ15" s="79">
        <v>0</v>
      </c>
      <c r="EA15" s="79">
        <v>955</v>
      </c>
      <c r="EB15" s="79">
        <v>0</v>
      </c>
      <c r="EC15" s="79">
        <v>0</v>
      </c>
      <c r="ED15" s="79">
        <v>0</v>
      </c>
      <c r="EE15" s="79">
        <v>0</v>
      </c>
      <c r="EF15" s="79">
        <v>0</v>
      </c>
      <c r="EG15" s="79">
        <v>0</v>
      </c>
      <c r="EH15" s="79">
        <v>0</v>
      </c>
      <c r="EI15" s="79">
        <v>0</v>
      </c>
      <c r="EJ15" s="79">
        <v>0</v>
      </c>
      <c r="EK15" s="79">
        <v>0</v>
      </c>
      <c r="EL15" s="79">
        <v>0</v>
      </c>
      <c r="EM15" s="79">
        <v>0</v>
      </c>
      <c r="EN15" s="79">
        <v>0</v>
      </c>
      <c r="EO15" s="79">
        <v>0</v>
      </c>
      <c r="EP15" s="79">
        <v>0</v>
      </c>
      <c r="EQ15" s="79">
        <v>0</v>
      </c>
      <c r="ER15" s="79">
        <v>0</v>
      </c>
      <c r="ES15" s="79">
        <v>0</v>
      </c>
      <c r="ET15" s="79">
        <v>0</v>
      </c>
      <c r="EU15" s="79">
        <v>0</v>
      </c>
      <c r="EV15" s="79">
        <v>0</v>
      </c>
      <c r="EW15" s="79">
        <v>0</v>
      </c>
      <c r="EX15" s="79">
        <v>0</v>
      </c>
      <c r="EY15" s="79">
        <v>0</v>
      </c>
      <c r="EZ15" s="79">
        <v>0</v>
      </c>
      <c r="FA15" s="79">
        <v>0</v>
      </c>
      <c r="FB15" s="79">
        <v>0</v>
      </c>
      <c r="FC15" s="79">
        <v>0</v>
      </c>
      <c r="FD15" s="79">
        <v>0</v>
      </c>
      <c r="FE15" s="81">
        <f>SUM(DZ15:FD15)</f>
        <v>955</v>
      </c>
    </row>
    <row r="16" spans="1:165" x14ac:dyDescent="0.25">
      <c r="A16" s="3" t="s">
        <v>51</v>
      </c>
      <c r="B16" s="17" t="s">
        <v>54</v>
      </c>
      <c r="C16" s="79"/>
      <c r="D16" s="206">
        <v>0</v>
      </c>
      <c r="E16" s="79">
        <v>0</v>
      </c>
      <c r="F16" s="79">
        <v>0</v>
      </c>
      <c r="G16" s="79">
        <v>0</v>
      </c>
      <c r="H16" s="79">
        <v>0</v>
      </c>
      <c r="I16" s="79">
        <v>0</v>
      </c>
      <c r="J16" s="79">
        <v>0</v>
      </c>
      <c r="K16" s="79">
        <v>0</v>
      </c>
      <c r="L16" s="79">
        <v>0</v>
      </c>
      <c r="M16" s="79">
        <v>0</v>
      </c>
      <c r="N16" s="79">
        <v>0</v>
      </c>
      <c r="O16" s="79">
        <v>0</v>
      </c>
      <c r="P16" s="79">
        <v>0</v>
      </c>
      <c r="Q16" s="79">
        <v>0</v>
      </c>
      <c r="R16" s="79">
        <v>0</v>
      </c>
      <c r="S16" s="79">
        <v>0</v>
      </c>
      <c r="T16" s="79">
        <v>0</v>
      </c>
      <c r="U16" s="79">
        <v>0</v>
      </c>
      <c r="V16" s="79">
        <v>0</v>
      </c>
      <c r="W16" s="79">
        <v>0</v>
      </c>
      <c r="X16" s="79">
        <v>0</v>
      </c>
      <c r="Y16" s="79">
        <v>0</v>
      </c>
      <c r="Z16" s="79">
        <v>0</v>
      </c>
      <c r="AA16" s="79">
        <v>0</v>
      </c>
      <c r="AB16" s="79">
        <v>0</v>
      </c>
      <c r="AC16" s="79">
        <v>0</v>
      </c>
      <c r="AD16" s="79">
        <v>0</v>
      </c>
      <c r="AE16" s="79">
        <v>0</v>
      </c>
      <c r="AF16" s="79">
        <v>0</v>
      </c>
      <c r="AG16" s="79">
        <v>0</v>
      </c>
      <c r="AH16" s="81">
        <f>SUM(D16:AG16)</f>
        <v>0</v>
      </c>
      <c r="AI16" s="82">
        <v>0</v>
      </c>
      <c r="AJ16" s="82">
        <v>0</v>
      </c>
      <c r="AK16" s="82">
        <v>0</v>
      </c>
      <c r="AL16" s="82">
        <v>0</v>
      </c>
      <c r="AM16" s="82">
        <v>0</v>
      </c>
      <c r="AN16" s="82">
        <v>0</v>
      </c>
      <c r="AO16" s="82">
        <v>0</v>
      </c>
      <c r="AP16" s="79">
        <v>0</v>
      </c>
      <c r="AQ16" s="79">
        <v>0</v>
      </c>
      <c r="AR16" s="79">
        <v>0</v>
      </c>
      <c r="AS16" s="79">
        <v>0</v>
      </c>
      <c r="AT16" s="79">
        <v>0</v>
      </c>
      <c r="AU16" s="79">
        <v>0</v>
      </c>
      <c r="AV16" s="79">
        <v>0</v>
      </c>
      <c r="AW16" s="79">
        <v>0</v>
      </c>
      <c r="AX16" s="79">
        <v>0</v>
      </c>
      <c r="AY16" s="79">
        <v>0</v>
      </c>
      <c r="AZ16" s="79">
        <v>0</v>
      </c>
      <c r="BA16" s="79">
        <v>0</v>
      </c>
      <c r="BB16" s="79">
        <v>0</v>
      </c>
      <c r="BC16" s="79">
        <v>0</v>
      </c>
      <c r="BD16" s="79">
        <v>0</v>
      </c>
      <c r="BE16" s="79">
        <v>0</v>
      </c>
      <c r="BF16" s="79">
        <v>0</v>
      </c>
      <c r="BG16" s="79">
        <v>0</v>
      </c>
      <c r="BH16" s="79">
        <v>0</v>
      </c>
      <c r="BI16" s="79">
        <v>0</v>
      </c>
      <c r="BJ16" s="79">
        <v>0</v>
      </c>
      <c r="BK16" s="79">
        <v>0</v>
      </c>
      <c r="BL16" s="79">
        <v>0</v>
      </c>
      <c r="BM16" s="79">
        <v>0</v>
      </c>
      <c r="BN16" s="81">
        <f>SUM(AI16:BM16)</f>
        <v>0</v>
      </c>
      <c r="BO16" s="82">
        <v>0</v>
      </c>
      <c r="BP16" s="79">
        <v>0</v>
      </c>
      <c r="BQ16" s="79">
        <v>0</v>
      </c>
      <c r="BR16" s="79">
        <v>0</v>
      </c>
      <c r="BS16" s="79">
        <v>0</v>
      </c>
      <c r="BT16" s="79">
        <v>0</v>
      </c>
      <c r="BU16" s="79">
        <v>0</v>
      </c>
      <c r="BV16" s="79">
        <v>0</v>
      </c>
      <c r="BW16" s="79">
        <v>0</v>
      </c>
      <c r="BX16" s="79">
        <v>0</v>
      </c>
      <c r="BY16" s="79">
        <v>0</v>
      </c>
      <c r="BZ16" s="79">
        <v>0</v>
      </c>
      <c r="CA16" s="79">
        <v>0</v>
      </c>
      <c r="CB16" s="79">
        <v>0</v>
      </c>
      <c r="CC16" s="79">
        <v>0</v>
      </c>
      <c r="CD16" s="79">
        <v>0</v>
      </c>
      <c r="CE16" s="79">
        <v>0</v>
      </c>
      <c r="CF16" s="79">
        <v>0</v>
      </c>
      <c r="CG16" s="79">
        <v>0</v>
      </c>
      <c r="CH16" s="79">
        <v>0</v>
      </c>
      <c r="CI16" s="79">
        <v>0</v>
      </c>
      <c r="CJ16" s="79">
        <v>0</v>
      </c>
      <c r="CK16" s="79">
        <v>0</v>
      </c>
      <c r="CL16" s="79">
        <v>0</v>
      </c>
      <c r="CM16" s="79">
        <v>0</v>
      </c>
      <c r="CN16" s="79">
        <v>0</v>
      </c>
      <c r="CO16" s="79">
        <v>0</v>
      </c>
      <c r="CP16" s="79">
        <v>0</v>
      </c>
      <c r="CQ16" s="79">
        <v>0</v>
      </c>
      <c r="CR16" s="83">
        <v>0</v>
      </c>
      <c r="CS16" s="81">
        <f t="shared" si="146"/>
        <v>0</v>
      </c>
      <c r="CT16" s="82">
        <v>0</v>
      </c>
      <c r="CU16" s="82">
        <v>0</v>
      </c>
      <c r="CV16" s="79">
        <v>0</v>
      </c>
      <c r="CW16" s="79">
        <v>0</v>
      </c>
      <c r="CX16" s="79">
        <v>0</v>
      </c>
      <c r="CY16" s="79">
        <v>0</v>
      </c>
      <c r="CZ16" s="79">
        <v>0</v>
      </c>
      <c r="DA16" s="79">
        <v>0</v>
      </c>
      <c r="DB16" s="79">
        <v>0</v>
      </c>
      <c r="DC16" s="79">
        <v>0</v>
      </c>
      <c r="DD16" s="79">
        <v>0</v>
      </c>
      <c r="DE16" s="79">
        <v>0</v>
      </c>
      <c r="DF16" s="79">
        <v>0</v>
      </c>
      <c r="DG16" s="79">
        <v>0</v>
      </c>
      <c r="DH16" s="79">
        <v>0</v>
      </c>
      <c r="DI16" s="79">
        <v>0</v>
      </c>
      <c r="DJ16" s="79">
        <v>0</v>
      </c>
      <c r="DK16" s="79">
        <v>0</v>
      </c>
      <c r="DL16" s="79">
        <v>0</v>
      </c>
      <c r="DM16" s="79">
        <v>0</v>
      </c>
      <c r="DN16" s="79">
        <v>0</v>
      </c>
      <c r="DO16" s="79">
        <v>0</v>
      </c>
      <c r="DP16" s="79">
        <v>0</v>
      </c>
      <c r="DQ16" s="79">
        <v>0</v>
      </c>
      <c r="DR16" s="79">
        <v>0</v>
      </c>
      <c r="DS16" s="79">
        <v>0</v>
      </c>
      <c r="DT16" s="79">
        <v>0</v>
      </c>
      <c r="DU16" s="79">
        <v>0</v>
      </c>
      <c r="DV16" s="79">
        <v>0</v>
      </c>
      <c r="DW16" s="79">
        <v>0</v>
      </c>
      <c r="DX16" s="79">
        <v>0</v>
      </c>
      <c r="DY16" s="81">
        <f t="shared" si="147"/>
        <v>0</v>
      </c>
      <c r="DZ16" s="82">
        <v>0</v>
      </c>
      <c r="EA16" s="79">
        <v>0</v>
      </c>
      <c r="EB16" s="79">
        <v>0</v>
      </c>
      <c r="EC16" s="79">
        <v>0</v>
      </c>
      <c r="ED16" s="79">
        <v>0</v>
      </c>
      <c r="EE16" s="79">
        <v>0</v>
      </c>
      <c r="EF16" s="79">
        <v>0</v>
      </c>
      <c r="EG16" s="79">
        <v>0</v>
      </c>
      <c r="EH16" s="79">
        <v>0</v>
      </c>
      <c r="EI16" s="79">
        <v>0</v>
      </c>
      <c r="EJ16" s="79">
        <v>0</v>
      </c>
      <c r="EK16" s="79">
        <v>0</v>
      </c>
      <c r="EL16" s="79">
        <v>0</v>
      </c>
      <c r="EM16" s="79">
        <v>0</v>
      </c>
      <c r="EN16" s="79">
        <v>0</v>
      </c>
      <c r="EO16" s="79">
        <v>0</v>
      </c>
      <c r="EP16" s="79">
        <v>0</v>
      </c>
      <c r="EQ16" s="79">
        <v>0</v>
      </c>
      <c r="ER16" s="79">
        <v>0</v>
      </c>
      <c r="ES16" s="79">
        <v>0</v>
      </c>
      <c r="ET16" s="79">
        <v>0</v>
      </c>
      <c r="EU16" s="79">
        <v>0</v>
      </c>
      <c r="EV16" s="79">
        <v>0</v>
      </c>
      <c r="EW16" s="79">
        <v>0</v>
      </c>
      <c r="EX16" s="79">
        <v>0</v>
      </c>
      <c r="EY16" s="79">
        <v>0</v>
      </c>
      <c r="EZ16" s="79">
        <v>0</v>
      </c>
      <c r="FA16" s="79">
        <v>0</v>
      </c>
      <c r="FB16" s="79">
        <v>0</v>
      </c>
      <c r="FC16" s="79">
        <v>0</v>
      </c>
      <c r="FD16" s="79">
        <v>0</v>
      </c>
      <c r="FE16" s="81">
        <f>SUM(DZ16:FD16)</f>
        <v>0</v>
      </c>
    </row>
    <row r="17" spans="1:165" x14ac:dyDescent="0.25">
      <c r="A17" s="3" t="s">
        <v>51</v>
      </c>
      <c r="B17" s="17" t="s">
        <v>55</v>
      </c>
      <c r="C17" s="79"/>
      <c r="D17" s="206">
        <v>0</v>
      </c>
      <c r="E17" s="79">
        <v>0</v>
      </c>
      <c r="F17" s="79">
        <v>0</v>
      </c>
      <c r="G17" s="79">
        <v>0</v>
      </c>
      <c r="H17" s="79">
        <v>0</v>
      </c>
      <c r="I17" s="79">
        <v>0</v>
      </c>
      <c r="J17" s="79">
        <v>0</v>
      </c>
      <c r="K17" s="79">
        <v>0</v>
      </c>
      <c r="L17" s="79">
        <v>0</v>
      </c>
      <c r="M17" s="79">
        <v>0</v>
      </c>
      <c r="N17" s="79">
        <v>0</v>
      </c>
      <c r="O17" s="79">
        <v>0</v>
      </c>
      <c r="P17" s="79">
        <v>0</v>
      </c>
      <c r="Q17" s="79">
        <v>0</v>
      </c>
      <c r="R17" s="79">
        <v>0</v>
      </c>
      <c r="S17" s="79">
        <v>0</v>
      </c>
      <c r="T17" s="79">
        <v>0</v>
      </c>
      <c r="U17" s="79">
        <v>0</v>
      </c>
      <c r="V17" s="79">
        <v>0</v>
      </c>
      <c r="W17" s="79">
        <v>0</v>
      </c>
      <c r="X17" s="79">
        <v>0</v>
      </c>
      <c r="Y17" s="79">
        <v>0</v>
      </c>
      <c r="Z17" s="79">
        <v>0</v>
      </c>
      <c r="AA17" s="79">
        <v>0</v>
      </c>
      <c r="AB17" s="79">
        <v>0</v>
      </c>
      <c r="AC17" s="79">
        <v>0</v>
      </c>
      <c r="AD17" s="79">
        <v>0</v>
      </c>
      <c r="AE17" s="79">
        <v>0</v>
      </c>
      <c r="AF17" s="79">
        <v>0</v>
      </c>
      <c r="AG17" s="79">
        <v>0</v>
      </c>
      <c r="AH17" s="81">
        <f>SUM(D17:AG17)</f>
        <v>0</v>
      </c>
      <c r="AI17" s="82">
        <v>0</v>
      </c>
      <c r="AJ17" s="82">
        <v>0</v>
      </c>
      <c r="AK17" s="82">
        <v>0</v>
      </c>
      <c r="AL17" s="82">
        <v>0</v>
      </c>
      <c r="AM17" s="82">
        <v>0</v>
      </c>
      <c r="AN17" s="82">
        <v>0</v>
      </c>
      <c r="AO17" s="82">
        <v>0</v>
      </c>
      <c r="AP17" s="79">
        <v>0</v>
      </c>
      <c r="AQ17" s="79">
        <v>0</v>
      </c>
      <c r="AR17" s="79">
        <v>0</v>
      </c>
      <c r="AS17" s="79">
        <v>0</v>
      </c>
      <c r="AT17" s="79">
        <v>0</v>
      </c>
      <c r="AU17" s="79">
        <v>0</v>
      </c>
      <c r="AV17" s="79">
        <v>0</v>
      </c>
      <c r="AW17" s="79">
        <v>0</v>
      </c>
      <c r="AX17" s="79">
        <v>0</v>
      </c>
      <c r="AY17" s="79">
        <v>0</v>
      </c>
      <c r="AZ17" s="79">
        <v>0</v>
      </c>
      <c r="BA17" s="79">
        <v>0</v>
      </c>
      <c r="BB17" s="79">
        <v>0</v>
      </c>
      <c r="BC17" s="79">
        <v>0</v>
      </c>
      <c r="BD17" s="79">
        <v>0</v>
      </c>
      <c r="BE17" s="79">
        <v>0</v>
      </c>
      <c r="BF17" s="79">
        <v>0</v>
      </c>
      <c r="BG17" s="79">
        <v>0</v>
      </c>
      <c r="BH17" s="79">
        <v>0</v>
      </c>
      <c r="BI17" s="79">
        <v>0</v>
      </c>
      <c r="BJ17" s="79">
        <v>0</v>
      </c>
      <c r="BK17" s="79">
        <v>0</v>
      </c>
      <c r="BL17" s="79">
        <v>0</v>
      </c>
      <c r="BM17" s="79">
        <v>0</v>
      </c>
      <c r="BN17" s="81">
        <f>SUM(AI17:BM17)</f>
        <v>0</v>
      </c>
      <c r="BO17" s="82">
        <v>0</v>
      </c>
      <c r="BP17" s="79">
        <v>0</v>
      </c>
      <c r="BQ17" s="79">
        <v>0</v>
      </c>
      <c r="BR17" s="79">
        <v>0</v>
      </c>
      <c r="BS17" s="79">
        <v>0</v>
      </c>
      <c r="BT17" s="79">
        <v>0</v>
      </c>
      <c r="BU17" s="79">
        <v>0</v>
      </c>
      <c r="BV17" s="79">
        <v>0</v>
      </c>
      <c r="BW17" s="79">
        <v>0</v>
      </c>
      <c r="BX17" s="79">
        <v>0</v>
      </c>
      <c r="BY17" s="79">
        <v>0</v>
      </c>
      <c r="BZ17" s="79">
        <v>0</v>
      </c>
      <c r="CA17" s="79">
        <v>0</v>
      </c>
      <c r="CB17" s="79">
        <v>0</v>
      </c>
      <c r="CC17" s="79">
        <v>0</v>
      </c>
      <c r="CD17" s="79">
        <v>0</v>
      </c>
      <c r="CE17" s="79">
        <v>0</v>
      </c>
      <c r="CF17" s="79">
        <v>0</v>
      </c>
      <c r="CG17" s="79">
        <v>0</v>
      </c>
      <c r="CH17" s="79">
        <v>0</v>
      </c>
      <c r="CI17" s="79">
        <v>0</v>
      </c>
      <c r="CJ17" s="79">
        <v>0</v>
      </c>
      <c r="CK17" s="79">
        <v>0</v>
      </c>
      <c r="CL17" s="79">
        <v>0</v>
      </c>
      <c r="CM17" s="79">
        <v>0</v>
      </c>
      <c r="CN17" s="79">
        <v>0</v>
      </c>
      <c r="CO17" s="79">
        <v>0</v>
      </c>
      <c r="CP17" s="79">
        <v>0</v>
      </c>
      <c r="CQ17" s="79">
        <v>0</v>
      </c>
      <c r="CR17" s="83">
        <v>0</v>
      </c>
      <c r="CS17" s="81">
        <f t="shared" si="146"/>
        <v>0</v>
      </c>
      <c r="CT17" s="82">
        <v>0</v>
      </c>
      <c r="CU17" s="82">
        <v>0</v>
      </c>
      <c r="CV17" s="79">
        <v>0</v>
      </c>
      <c r="CW17" s="79">
        <v>0</v>
      </c>
      <c r="CX17" s="79">
        <v>0</v>
      </c>
      <c r="CY17" s="79">
        <v>0</v>
      </c>
      <c r="CZ17" s="79">
        <v>0</v>
      </c>
      <c r="DA17" s="79">
        <v>0</v>
      </c>
      <c r="DB17" s="79">
        <v>0</v>
      </c>
      <c r="DC17" s="79">
        <v>0</v>
      </c>
      <c r="DD17" s="79">
        <v>0</v>
      </c>
      <c r="DE17" s="79">
        <v>0</v>
      </c>
      <c r="DF17" s="79">
        <v>0</v>
      </c>
      <c r="DG17" s="79">
        <v>0</v>
      </c>
      <c r="DH17" s="79">
        <v>0</v>
      </c>
      <c r="DI17" s="79">
        <v>0</v>
      </c>
      <c r="DJ17" s="79">
        <v>0</v>
      </c>
      <c r="DK17" s="79">
        <v>0</v>
      </c>
      <c r="DL17" s="79">
        <v>0</v>
      </c>
      <c r="DM17" s="79">
        <v>0</v>
      </c>
      <c r="DN17" s="79">
        <v>0</v>
      </c>
      <c r="DO17" s="79">
        <v>0</v>
      </c>
      <c r="DP17" s="79">
        <v>0</v>
      </c>
      <c r="DQ17" s="79">
        <v>0</v>
      </c>
      <c r="DR17" s="79">
        <v>0</v>
      </c>
      <c r="DS17" s="79">
        <v>0</v>
      </c>
      <c r="DT17" s="79">
        <v>0</v>
      </c>
      <c r="DU17" s="79">
        <v>0</v>
      </c>
      <c r="DV17" s="79">
        <v>0</v>
      </c>
      <c r="DW17" s="79">
        <v>0</v>
      </c>
      <c r="DX17" s="79">
        <v>0</v>
      </c>
      <c r="DY17" s="81">
        <f t="shared" si="147"/>
        <v>0</v>
      </c>
      <c r="DZ17" s="82">
        <v>0</v>
      </c>
      <c r="EA17" s="79">
        <v>0</v>
      </c>
      <c r="EB17" s="79">
        <v>0</v>
      </c>
      <c r="EC17" s="79">
        <v>0</v>
      </c>
      <c r="ED17" s="79">
        <v>0</v>
      </c>
      <c r="EE17" s="79">
        <v>0</v>
      </c>
      <c r="EF17" s="79">
        <v>0</v>
      </c>
      <c r="EG17" s="79">
        <v>0</v>
      </c>
      <c r="EH17" s="79">
        <v>0</v>
      </c>
      <c r="EI17" s="79">
        <v>0</v>
      </c>
      <c r="EJ17" s="79">
        <v>0</v>
      </c>
      <c r="EK17" s="79">
        <v>0</v>
      </c>
      <c r="EL17" s="79">
        <v>0</v>
      </c>
      <c r="EM17" s="79">
        <v>0</v>
      </c>
      <c r="EN17" s="79">
        <v>0</v>
      </c>
      <c r="EO17" s="79">
        <v>0</v>
      </c>
      <c r="EP17" s="79">
        <v>0</v>
      </c>
      <c r="EQ17" s="79">
        <v>0</v>
      </c>
      <c r="ER17" s="79">
        <v>0</v>
      </c>
      <c r="ES17" s="79">
        <v>0</v>
      </c>
      <c r="ET17" s="79">
        <v>0</v>
      </c>
      <c r="EU17" s="79">
        <v>0</v>
      </c>
      <c r="EV17" s="79">
        <v>0</v>
      </c>
      <c r="EW17" s="79">
        <v>0</v>
      </c>
      <c r="EX17" s="79">
        <v>0</v>
      </c>
      <c r="EY17" s="79">
        <v>0</v>
      </c>
      <c r="EZ17" s="79">
        <v>0</v>
      </c>
      <c r="FA17" s="79">
        <v>0</v>
      </c>
      <c r="FB17" s="79">
        <v>0</v>
      </c>
      <c r="FC17" s="79">
        <v>0</v>
      </c>
      <c r="FD17" s="79">
        <v>0</v>
      </c>
      <c r="FE17" s="81">
        <f>SUM(DZ17:FD17)</f>
        <v>0</v>
      </c>
    </row>
    <row r="18" spans="1:165" x14ac:dyDescent="0.25">
      <c r="A18" s="4"/>
      <c r="B18" s="13" t="s">
        <v>56</v>
      </c>
      <c r="C18" s="84">
        <f t="shared" ref="C18:AI18" si="148">SUM(C14:C17)</f>
        <v>0</v>
      </c>
      <c r="D18" s="84">
        <f t="shared" si="148"/>
        <v>857</v>
      </c>
      <c r="E18" s="84">
        <f t="shared" si="148"/>
        <v>0</v>
      </c>
      <c r="F18" s="84">
        <f t="shared" si="148"/>
        <v>0</v>
      </c>
      <c r="G18" s="84">
        <f t="shared" si="148"/>
        <v>0</v>
      </c>
      <c r="H18" s="84">
        <f t="shared" si="148"/>
        <v>0</v>
      </c>
      <c r="I18" s="84">
        <f t="shared" si="148"/>
        <v>0</v>
      </c>
      <c r="J18" s="84">
        <f t="shared" si="148"/>
        <v>0</v>
      </c>
      <c r="K18" s="84">
        <f t="shared" si="148"/>
        <v>0</v>
      </c>
      <c r="L18" s="84">
        <f t="shared" si="148"/>
        <v>0</v>
      </c>
      <c r="M18" s="84">
        <f t="shared" si="148"/>
        <v>0</v>
      </c>
      <c r="N18" s="84">
        <f t="shared" si="148"/>
        <v>0</v>
      </c>
      <c r="O18" s="84">
        <f t="shared" si="148"/>
        <v>0</v>
      </c>
      <c r="P18" s="84">
        <f t="shared" si="148"/>
        <v>0</v>
      </c>
      <c r="Q18" s="84">
        <f t="shared" si="148"/>
        <v>0</v>
      </c>
      <c r="R18" s="84">
        <f t="shared" si="148"/>
        <v>0</v>
      </c>
      <c r="S18" s="84">
        <f t="shared" si="148"/>
        <v>0</v>
      </c>
      <c r="T18" s="84">
        <f t="shared" si="148"/>
        <v>0</v>
      </c>
      <c r="U18" s="84">
        <f t="shared" si="148"/>
        <v>0</v>
      </c>
      <c r="V18" s="84">
        <f t="shared" si="148"/>
        <v>0</v>
      </c>
      <c r="W18" s="84">
        <f t="shared" si="148"/>
        <v>0</v>
      </c>
      <c r="X18" s="84">
        <f t="shared" si="148"/>
        <v>0</v>
      </c>
      <c r="Y18" s="84">
        <f t="shared" si="148"/>
        <v>0</v>
      </c>
      <c r="Z18" s="84">
        <f t="shared" si="148"/>
        <v>0</v>
      </c>
      <c r="AA18" s="84">
        <f t="shared" si="148"/>
        <v>0</v>
      </c>
      <c r="AB18" s="84">
        <f t="shared" si="148"/>
        <v>0</v>
      </c>
      <c r="AC18" s="84">
        <f t="shared" si="148"/>
        <v>0</v>
      </c>
      <c r="AD18" s="84">
        <f t="shared" si="148"/>
        <v>0</v>
      </c>
      <c r="AE18" s="84">
        <f t="shared" si="148"/>
        <v>0</v>
      </c>
      <c r="AF18" s="84">
        <f t="shared" si="148"/>
        <v>391</v>
      </c>
      <c r="AG18" s="84">
        <f t="shared" si="148"/>
        <v>0</v>
      </c>
      <c r="AH18" s="85">
        <f>SUM(AH14:AH17)</f>
        <v>1248</v>
      </c>
      <c r="AI18" s="84">
        <f t="shared" si="148"/>
        <v>880</v>
      </c>
      <c r="AJ18" s="84">
        <f t="shared" ref="AJ18:AO18" si="149">SUM(AJ14:AJ17)</f>
        <v>0</v>
      </c>
      <c r="AK18" s="84">
        <f t="shared" si="149"/>
        <v>0</v>
      </c>
      <c r="AL18" s="84">
        <f t="shared" si="149"/>
        <v>0</v>
      </c>
      <c r="AM18" s="84">
        <f t="shared" si="149"/>
        <v>0</v>
      </c>
      <c r="AN18" s="84">
        <f t="shared" si="149"/>
        <v>0</v>
      </c>
      <c r="AO18" s="84">
        <f t="shared" si="149"/>
        <v>0</v>
      </c>
      <c r="AP18" s="84">
        <f t="shared" ref="AP18:BO18" si="150">SUM(AP14:AP17)</f>
        <v>0</v>
      </c>
      <c r="AQ18" s="84">
        <f t="shared" si="150"/>
        <v>0</v>
      </c>
      <c r="AR18" s="84">
        <f t="shared" si="150"/>
        <v>0</v>
      </c>
      <c r="AS18" s="84">
        <f t="shared" si="150"/>
        <v>0</v>
      </c>
      <c r="AT18" s="84">
        <f t="shared" si="150"/>
        <v>0</v>
      </c>
      <c r="AU18" s="84">
        <f t="shared" si="150"/>
        <v>0</v>
      </c>
      <c r="AV18" s="84">
        <f t="shared" si="150"/>
        <v>0</v>
      </c>
      <c r="AW18" s="84">
        <f t="shared" si="150"/>
        <v>0</v>
      </c>
      <c r="AX18" s="84">
        <f t="shared" si="150"/>
        <v>0</v>
      </c>
      <c r="AY18" s="84">
        <f t="shared" si="150"/>
        <v>0</v>
      </c>
      <c r="AZ18" s="84">
        <f t="shared" si="150"/>
        <v>0</v>
      </c>
      <c r="BA18" s="84">
        <f t="shared" si="150"/>
        <v>0</v>
      </c>
      <c r="BB18" s="84">
        <f t="shared" si="150"/>
        <v>0</v>
      </c>
      <c r="BC18" s="84">
        <f t="shared" si="150"/>
        <v>0</v>
      </c>
      <c r="BD18" s="84">
        <f t="shared" si="150"/>
        <v>0</v>
      </c>
      <c r="BE18" s="84">
        <f t="shared" si="150"/>
        <v>0</v>
      </c>
      <c r="BF18" s="84">
        <f t="shared" si="150"/>
        <v>0</v>
      </c>
      <c r="BG18" s="84">
        <f t="shared" si="150"/>
        <v>0</v>
      </c>
      <c r="BH18" s="84">
        <f t="shared" si="150"/>
        <v>0</v>
      </c>
      <c r="BI18" s="84">
        <f t="shared" si="150"/>
        <v>3926</v>
      </c>
      <c r="BJ18" s="84">
        <f t="shared" si="150"/>
        <v>0</v>
      </c>
      <c r="BK18" s="84">
        <f t="shared" si="150"/>
        <v>0</v>
      </c>
      <c r="BL18" s="84">
        <f t="shared" si="150"/>
        <v>0</v>
      </c>
      <c r="BM18" s="84">
        <f>SUM(BM14:BM17)</f>
        <v>0</v>
      </c>
      <c r="BN18" s="85">
        <f>SUM(BN14:BN17)</f>
        <v>4806</v>
      </c>
      <c r="BO18" s="84">
        <f t="shared" si="150"/>
        <v>0</v>
      </c>
      <c r="BP18" s="84">
        <f t="shared" ref="BP18:CV18" si="151">SUM(BP14:BP17)</f>
        <v>0</v>
      </c>
      <c r="BQ18" s="84">
        <f t="shared" si="151"/>
        <v>794</v>
      </c>
      <c r="BR18" s="84">
        <f t="shared" si="151"/>
        <v>0</v>
      </c>
      <c r="BS18" s="84">
        <f t="shared" si="151"/>
        <v>0</v>
      </c>
      <c r="BT18" s="84">
        <f t="shared" si="151"/>
        <v>0</v>
      </c>
      <c r="BU18" s="84">
        <f t="shared" si="151"/>
        <v>0</v>
      </c>
      <c r="BV18" s="84">
        <f t="shared" si="151"/>
        <v>0</v>
      </c>
      <c r="BW18" s="84">
        <f t="shared" si="151"/>
        <v>0</v>
      </c>
      <c r="BX18" s="84">
        <f t="shared" si="151"/>
        <v>0</v>
      </c>
      <c r="BY18" s="84">
        <f t="shared" si="151"/>
        <v>0</v>
      </c>
      <c r="BZ18" s="84">
        <f t="shared" si="151"/>
        <v>0</v>
      </c>
      <c r="CA18" s="84">
        <f t="shared" si="151"/>
        <v>0</v>
      </c>
      <c r="CB18" s="84">
        <f t="shared" si="151"/>
        <v>0</v>
      </c>
      <c r="CC18" s="84">
        <f t="shared" si="151"/>
        <v>0</v>
      </c>
      <c r="CD18" s="84">
        <f t="shared" si="151"/>
        <v>0</v>
      </c>
      <c r="CE18" s="84">
        <f t="shared" si="151"/>
        <v>0</v>
      </c>
      <c r="CF18" s="84">
        <f t="shared" si="151"/>
        <v>0</v>
      </c>
      <c r="CG18" s="84">
        <f t="shared" si="151"/>
        <v>0</v>
      </c>
      <c r="CH18" s="84">
        <f t="shared" si="151"/>
        <v>0</v>
      </c>
      <c r="CI18" s="84">
        <f t="shared" si="151"/>
        <v>0</v>
      </c>
      <c r="CJ18" s="84">
        <f t="shared" si="151"/>
        <v>0</v>
      </c>
      <c r="CK18" s="84">
        <f t="shared" si="151"/>
        <v>0</v>
      </c>
      <c r="CL18" s="84">
        <f t="shared" si="151"/>
        <v>0</v>
      </c>
      <c r="CM18" s="84">
        <f t="shared" si="151"/>
        <v>0</v>
      </c>
      <c r="CN18" s="84">
        <f t="shared" si="151"/>
        <v>0</v>
      </c>
      <c r="CO18" s="84">
        <f t="shared" si="151"/>
        <v>2794</v>
      </c>
      <c r="CP18" s="84">
        <f t="shared" si="151"/>
        <v>0</v>
      </c>
      <c r="CQ18" s="84">
        <f t="shared" si="151"/>
        <v>0</v>
      </c>
      <c r="CR18" s="242">
        <f t="shared" si="151"/>
        <v>0</v>
      </c>
      <c r="CS18" s="85">
        <f t="shared" si="151"/>
        <v>3588</v>
      </c>
      <c r="CT18" s="86">
        <f>SUM(CT14:CT17)</f>
        <v>798</v>
      </c>
      <c r="CU18" s="86">
        <f t="shared" si="151"/>
        <v>0</v>
      </c>
      <c r="CV18" s="86">
        <f t="shared" si="151"/>
        <v>0</v>
      </c>
      <c r="CW18" s="86">
        <f t="shared" ref="CW18:EA18" si="152">SUM(CW14:CW17)</f>
        <v>0</v>
      </c>
      <c r="CX18" s="86">
        <f t="shared" si="152"/>
        <v>0</v>
      </c>
      <c r="CY18" s="86">
        <f t="shared" si="152"/>
        <v>0</v>
      </c>
      <c r="CZ18" s="86">
        <f t="shared" si="152"/>
        <v>0</v>
      </c>
      <c r="DA18" s="86">
        <f t="shared" si="152"/>
        <v>0</v>
      </c>
      <c r="DB18" s="86">
        <f t="shared" si="152"/>
        <v>0</v>
      </c>
      <c r="DC18" s="86">
        <f t="shared" si="152"/>
        <v>0</v>
      </c>
      <c r="DD18" s="86">
        <f t="shared" si="152"/>
        <v>0</v>
      </c>
      <c r="DE18" s="86">
        <f t="shared" si="152"/>
        <v>0</v>
      </c>
      <c r="DF18" s="86">
        <f t="shared" si="152"/>
        <v>0</v>
      </c>
      <c r="DG18" s="86">
        <f t="shared" si="152"/>
        <v>0</v>
      </c>
      <c r="DH18" s="86">
        <f t="shared" si="152"/>
        <v>0</v>
      </c>
      <c r="DI18" s="86">
        <f t="shared" si="152"/>
        <v>0</v>
      </c>
      <c r="DJ18" s="86">
        <f t="shared" si="152"/>
        <v>0</v>
      </c>
      <c r="DK18" s="86">
        <f t="shared" si="152"/>
        <v>0</v>
      </c>
      <c r="DL18" s="86">
        <f t="shared" si="152"/>
        <v>0</v>
      </c>
      <c r="DM18" s="86">
        <f t="shared" si="152"/>
        <v>0</v>
      </c>
      <c r="DN18" s="86">
        <f t="shared" si="152"/>
        <v>0</v>
      </c>
      <c r="DO18" s="86">
        <f t="shared" si="152"/>
        <v>0</v>
      </c>
      <c r="DP18" s="86">
        <f t="shared" si="152"/>
        <v>0</v>
      </c>
      <c r="DQ18" s="86">
        <f t="shared" si="152"/>
        <v>2794</v>
      </c>
      <c r="DR18" s="86">
        <f t="shared" si="152"/>
        <v>0</v>
      </c>
      <c r="DS18" s="86">
        <f t="shared" si="152"/>
        <v>0</v>
      </c>
      <c r="DT18" s="86">
        <f t="shared" si="152"/>
        <v>0</v>
      </c>
      <c r="DU18" s="86">
        <f t="shared" si="152"/>
        <v>0</v>
      </c>
      <c r="DV18" s="86">
        <f t="shared" si="152"/>
        <v>0</v>
      </c>
      <c r="DW18" s="86">
        <f t="shared" si="152"/>
        <v>0</v>
      </c>
      <c r="DX18" s="86">
        <f t="shared" si="152"/>
        <v>0</v>
      </c>
      <c r="DY18" s="85">
        <f>SUM(DY14:DY17)</f>
        <v>3592</v>
      </c>
      <c r="DZ18" s="86">
        <f t="shared" si="152"/>
        <v>0</v>
      </c>
      <c r="EA18" s="86">
        <f t="shared" si="152"/>
        <v>955</v>
      </c>
      <c r="EB18" s="86">
        <f t="shared" ref="EB18:FD18" si="153">SUM(EB14:EB17)</f>
        <v>0</v>
      </c>
      <c r="EC18" s="86">
        <f t="shared" si="153"/>
        <v>0</v>
      </c>
      <c r="ED18" s="86">
        <f t="shared" si="153"/>
        <v>0</v>
      </c>
      <c r="EE18" s="86">
        <f t="shared" si="153"/>
        <v>0</v>
      </c>
      <c r="EF18" s="86">
        <f t="shared" si="153"/>
        <v>0</v>
      </c>
      <c r="EG18" s="86">
        <f t="shared" si="153"/>
        <v>0</v>
      </c>
      <c r="EH18" s="86">
        <f t="shared" si="153"/>
        <v>0</v>
      </c>
      <c r="EI18" s="86">
        <f t="shared" si="153"/>
        <v>0</v>
      </c>
      <c r="EJ18" s="86">
        <f t="shared" si="153"/>
        <v>0</v>
      </c>
      <c r="EK18" s="86">
        <f t="shared" si="153"/>
        <v>0</v>
      </c>
      <c r="EL18" s="86">
        <f t="shared" si="153"/>
        <v>0</v>
      </c>
      <c r="EM18" s="86">
        <f t="shared" si="153"/>
        <v>0</v>
      </c>
      <c r="EN18" s="86">
        <f t="shared" si="153"/>
        <v>0</v>
      </c>
      <c r="EO18" s="86">
        <f t="shared" si="153"/>
        <v>0</v>
      </c>
      <c r="EP18" s="86">
        <f t="shared" si="153"/>
        <v>0</v>
      </c>
      <c r="EQ18" s="86">
        <f t="shared" si="153"/>
        <v>0</v>
      </c>
      <c r="ER18" s="86">
        <f t="shared" si="153"/>
        <v>0</v>
      </c>
      <c r="ES18" s="86">
        <f t="shared" si="153"/>
        <v>0</v>
      </c>
      <c r="ET18" s="86">
        <f t="shared" si="153"/>
        <v>0</v>
      </c>
      <c r="EU18" s="86">
        <f t="shared" si="153"/>
        <v>0</v>
      </c>
      <c r="EV18" s="86">
        <f t="shared" si="153"/>
        <v>0</v>
      </c>
      <c r="EW18" s="86">
        <f t="shared" si="153"/>
        <v>0</v>
      </c>
      <c r="EX18" s="86">
        <f t="shared" si="153"/>
        <v>0</v>
      </c>
      <c r="EY18" s="86">
        <f t="shared" si="153"/>
        <v>0</v>
      </c>
      <c r="EZ18" s="86">
        <f t="shared" si="153"/>
        <v>2750</v>
      </c>
      <c r="FA18" s="86">
        <f t="shared" si="153"/>
        <v>0</v>
      </c>
      <c r="FB18" s="86">
        <f t="shared" si="153"/>
        <v>0</v>
      </c>
      <c r="FC18" s="86">
        <f t="shared" si="153"/>
        <v>0</v>
      </c>
      <c r="FD18" s="86">
        <f t="shared" si="153"/>
        <v>0</v>
      </c>
      <c r="FE18" s="85">
        <f>SUM(FE14:FE17)</f>
        <v>3705</v>
      </c>
    </row>
    <row r="19" spans="1:165" x14ac:dyDescent="0.25">
      <c r="A19" s="6"/>
      <c r="B19" s="11" t="s">
        <v>57</v>
      </c>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8"/>
      <c r="AI19" s="89"/>
      <c r="AJ19" s="89"/>
      <c r="AK19" s="89"/>
      <c r="AL19" s="89"/>
      <c r="AM19" s="89"/>
      <c r="AN19" s="89"/>
      <c r="AO19" s="89"/>
      <c r="AP19" s="87"/>
      <c r="AQ19" s="87"/>
      <c r="AR19" s="87"/>
      <c r="AS19" s="87"/>
      <c r="AT19" s="87"/>
      <c r="AU19" s="87"/>
      <c r="AV19" s="87"/>
      <c r="AW19" s="87"/>
      <c r="AX19" s="87"/>
      <c r="AY19" s="87"/>
      <c r="AZ19" s="87"/>
      <c r="BA19" s="87"/>
      <c r="BB19" s="87"/>
      <c r="BC19" s="87"/>
      <c r="BD19" s="87"/>
      <c r="BE19" s="87"/>
      <c r="BF19" s="87"/>
      <c r="BG19" s="87"/>
      <c r="BH19" s="87"/>
      <c r="BI19" s="87"/>
      <c r="BJ19" s="87"/>
      <c r="BK19" s="87"/>
      <c r="BL19" s="87"/>
      <c r="BM19" s="87"/>
      <c r="BN19" s="88"/>
      <c r="BO19" s="89"/>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243"/>
      <c r="CS19" s="88"/>
      <c r="CT19" s="89"/>
      <c r="CU19" s="89"/>
      <c r="CV19" s="87"/>
      <c r="CW19" s="87"/>
      <c r="CX19" s="87"/>
      <c r="CY19" s="87"/>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c r="DY19" s="88"/>
      <c r="DZ19" s="89"/>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87"/>
      <c r="FC19" s="87"/>
      <c r="FD19" s="87"/>
      <c r="FE19" s="88"/>
    </row>
    <row r="20" spans="1:165" s="5" customFormat="1" x14ac:dyDescent="0.25">
      <c r="A20" s="3" t="s">
        <v>58</v>
      </c>
      <c r="B20" s="17" t="s">
        <v>59</v>
      </c>
      <c r="C20" s="72"/>
      <c r="D20" s="79">
        <v>0</v>
      </c>
      <c r="E20" s="79">
        <v>0</v>
      </c>
      <c r="F20" s="79">
        <v>0</v>
      </c>
      <c r="G20" s="79">
        <v>0</v>
      </c>
      <c r="H20" s="79">
        <v>0</v>
      </c>
      <c r="I20" s="79">
        <v>0</v>
      </c>
      <c r="J20" s="79">
        <v>0</v>
      </c>
      <c r="K20" s="79">
        <v>0</v>
      </c>
      <c r="L20" s="79">
        <v>0</v>
      </c>
      <c r="M20" s="79">
        <v>0</v>
      </c>
      <c r="N20" s="79">
        <v>0</v>
      </c>
      <c r="O20" s="79">
        <v>0</v>
      </c>
      <c r="P20" s="79">
        <v>0</v>
      </c>
      <c r="Q20" s="79">
        <v>0</v>
      </c>
      <c r="R20" s="79">
        <v>0</v>
      </c>
      <c r="S20" s="79">
        <v>0</v>
      </c>
      <c r="T20" s="79">
        <v>0</v>
      </c>
      <c r="U20" s="79">
        <v>0</v>
      </c>
      <c r="V20" s="79">
        <v>0</v>
      </c>
      <c r="W20" s="79">
        <v>0</v>
      </c>
      <c r="X20" s="79">
        <v>0</v>
      </c>
      <c r="Y20" s="79">
        <v>0</v>
      </c>
      <c r="Z20" s="79">
        <v>0</v>
      </c>
      <c r="AA20" s="79">
        <v>0</v>
      </c>
      <c r="AB20" s="79">
        <v>0</v>
      </c>
      <c r="AC20" s="79">
        <v>0</v>
      </c>
      <c r="AD20" s="79">
        <v>0</v>
      </c>
      <c r="AE20" s="79">
        <v>0</v>
      </c>
      <c r="AF20" s="79">
        <v>0</v>
      </c>
      <c r="AG20" s="79">
        <v>0</v>
      </c>
      <c r="AH20" s="81">
        <f>SUM(D20:AG20)</f>
        <v>0</v>
      </c>
      <c r="AI20" s="82">
        <v>0</v>
      </c>
      <c r="AJ20" s="82">
        <v>0</v>
      </c>
      <c r="AK20" s="82">
        <v>0</v>
      </c>
      <c r="AL20" s="82">
        <v>0</v>
      </c>
      <c r="AM20" s="82">
        <v>0</v>
      </c>
      <c r="AN20" s="82">
        <v>0</v>
      </c>
      <c r="AO20" s="82">
        <v>0</v>
      </c>
      <c r="AP20" s="79">
        <v>0</v>
      </c>
      <c r="AQ20" s="79">
        <v>0</v>
      </c>
      <c r="AR20" s="79">
        <v>0</v>
      </c>
      <c r="AS20" s="79">
        <v>0</v>
      </c>
      <c r="AT20" s="79">
        <v>0</v>
      </c>
      <c r="AU20" s="79">
        <v>0</v>
      </c>
      <c r="AV20" s="79">
        <v>0</v>
      </c>
      <c r="AW20" s="79">
        <v>2423</v>
      </c>
      <c r="AX20" s="79">
        <v>0</v>
      </c>
      <c r="AY20" s="79">
        <v>0</v>
      </c>
      <c r="AZ20" s="79">
        <v>0</v>
      </c>
      <c r="BA20" s="79">
        <v>0</v>
      </c>
      <c r="BB20" s="79">
        <v>0</v>
      </c>
      <c r="BC20" s="79">
        <v>0</v>
      </c>
      <c r="BD20" s="79">
        <v>0</v>
      </c>
      <c r="BE20" s="79">
        <v>0</v>
      </c>
      <c r="BF20" s="79">
        <v>0</v>
      </c>
      <c r="BG20" s="79">
        <v>0</v>
      </c>
      <c r="BH20" s="79">
        <v>0</v>
      </c>
      <c r="BI20" s="79">
        <v>0</v>
      </c>
      <c r="BJ20" s="79">
        <v>0</v>
      </c>
      <c r="BK20" s="79">
        <v>0</v>
      </c>
      <c r="BL20" s="79">
        <v>0</v>
      </c>
      <c r="BM20" s="79">
        <v>6091</v>
      </c>
      <c r="BN20" s="81">
        <f>SUM(AI20:BM20)</f>
        <v>8514</v>
      </c>
      <c r="BO20" s="82">
        <v>0</v>
      </c>
      <c r="BP20" s="79">
        <v>0</v>
      </c>
      <c r="BQ20" s="79">
        <v>0</v>
      </c>
      <c r="BR20" s="79">
        <v>0</v>
      </c>
      <c r="BS20" s="79">
        <v>0</v>
      </c>
      <c r="BT20" s="79">
        <v>0</v>
      </c>
      <c r="BU20" s="79">
        <v>0</v>
      </c>
      <c r="BV20" s="79">
        <v>0</v>
      </c>
      <c r="BW20" s="79">
        <v>0</v>
      </c>
      <c r="BX20" s="79">
        <v>0</v>
      </c>
      <c r="BY20" s="79">
        <v>0</v>
      </c>
      <c r="BZ20" s="79">
        <v>0</v>
      </c>
      <c r="CA20" s="79">
        <v>0</v>
      </c>
      <c r="CB20" s="79">
        <v>0</v>
      </c>
      <c r="CC20" s="79">
        <v>0</v>
      </c>
      <c r="CD20" s="79">
        <v>0</v>
      </c>
      <c r="CE20" s="79">
        <v>2767</v>
      </c>
      <c r="CF20" s="79">
        <v>0</v>
      </c>
      <c r="CG20" s="79">
        <v>0</v>
      </c>
      <c r="CH20" s="79">
        <v>0</v>
      </c>
      <c r="CI20" s="79">
        <v>0</v>
      </c>
      <c r="CJ20" s="79">
        <v>0</v>
      </c>
      <c r="CK20" s="79">
        <v>0</v>
      </c>
      <c r="CL20" s="79">
        <v>0</v>
      </c>
      <c r="CM20" s="79">
        <v>0</v>
      </c>
      <c r="CN20" s="79">
        <v>0</v>
      </c>
      <c r="CO20" s="79">
        <v>0</v>
      </c>
      <c r="CP20" s="79">
        <v>0</v>
      </c>
      <c r="CQ20" s="79">
        <v>0</v>
      </c>
      <c r="CR20" s="83">
        <v>0</v>
      </c>
      <c r="CS20" s="81">
        <f t="shared" ref="CS20:CS23" si="154">SUM(BO20:CR20)</f>
        <v>2767</v>
      </c>
      <c r="CT20" s="82">
        <v>0</v>
      </c>
      <c r="CU20" s="82">
        <v>0</v>
      </c>
      <c r="CV20" s="79">
        <v>0</v>
      </c>
      <c r="CW20" s="79">
        <v>0</v>
      </c>
      <c r="CX20" s="79">
        <v>0</v>
      </c>
      <c r="CY20" s="79">
        <v>0</v>
      </c>
      <c r="CZ20" s="79">
        <v>0</v>
      </c>
      <c r="DA20" s="79">
        <v>0</v>
      </c>
      <c r="DB20" s="79">
        <v>0</v>
      </c>
      <c r="DC20" s="79">
        <v>0</v>
      </c>
      <c r="DD20" s="79">
        <v>0</v>
      </c>
      <c r="DE20" s="79">
        <v>0</v>
      </c>
      <c r="DF20" s="79">
        <v>0</v>
      </c>
      <c r="DG20" s="79">
        <v>0</v>
      </c>
      <c r="DH20" s="79">
        <v>2794</v>
      </c>
      <c r="DI20" s="79">
        <v>0</v>
      </c>
      <c r="DJ20" s="79">
        <v>0</v>
      </c>
      <c r="DK20" s="79">
        <v>0</v>
      </c>
      <c r="DL20" s="79">
        <v>0</v>
      </c>
      <c r="DM20" s="79">
        <v>0</v>
      </c>
      <c r="DN20" s="79">
        <v>0</v>
      </c>
      <c r="DO20" s="79">
        <v>0</v>
      </c>
      <c r="DP20" s="79">
        <v>0</v>
      </c>
      <c r="DQ20" s="79">
        <v>0</v>
      </c>
      <c r="DR20" s="79">
        <v>0</v>
      </c>
      <c r="DS20" s="79">
        <v>0</v>
      </c>
      <c r="DT20" s="79">
        <v>0</v>
      </c>
      <c r="DU20" s="79">
        <v>0</v>
      </c>
      <c r="DV20" s="79">
        <v>0</v>
      </c>
      <c r="DW20" s="79">
        <v>0</v>
      </c>
      <c r="DX20" s="79">
        <v>0</v>
      </c>
      <c r="DY20" s="81">
        <f t="shared" ref="DY20:DY23" si="155">SUM(CT20:DX20)</f>
        <v>2794</v>
      </c>
      <c r="DZ20" s="82">
        <v>0</v>
      </c>
      <c r="EA20" s="79">
        <v>0</v>
      </c>
      <c r="EB20" s="79">
        <v>0</v>
      </c>
      <c r="EC20" s="79">
        <v>0</v>
      </c>
      <c r="ED20" s="79">
        <v>0</v>
      </c>
      <c r="EE20" s="79">
        <v>0</v>
      </c>
      <c r="EF20" s="79">
        <v>0</v>
      </c>
      <c r="EG20" s="79">
        <v>0</v>
      </c>
      <c r="EH20" s="79">
        <v>0</v>
      </c>
      <c r="EI20" s="79">
        <v>0</v>
      </c>
      <c r="EJ20" s="79">
        <v>0</v>
      </c>
      <c r="EK20" s="79">
        <v>0</v>
      </c>
      <c r="EL20" s="79">
        <v>0</v>
      </c>
      <c r="EM20" s="79">
        <v>0</v>
      </c>
      <c r="EN20" s="79">
        <v>2790</v>
      </c>
      <c r="EO20" s="79">
        <v>0</v>
      </c>
      <c r="EP20" s="79">
        <v>0</v>
      </c>
      <c r="EQ20" s="79">
        <v>0</v>
      </c>
      <c r="ER20" s="79">
        <v>0</v>
      </c>
      <c r="ES20" s="79">
        <v>0</v>
      </c>
      <c r="ET20" s="79">
        <v>0</v>
      </c>
      <c r="EU20" s="79">
        <v>0</v>
      </c>
      <c r="EV20" s="79">
        <v>0</v>
      </c>
      <c r="EW20" s="79">
        <v>0</v>
      </c>
      <c r="EX20" s="79">
        <v>0</v>
      </c>
      <c r="EY20" s="79">
        <v>0</v>
      </c>
      <c r="EZ20" s="79">
        <v>0</v>
      </c>
      <c r="FA20" s="79">
        <v>0</v>
      </c>
      <c r="FB20" s="79">
        <v>0</v>
      </c>
      <c r="FC20" s="79">
        <v>0</v>
      </c>
      <c r="FD20" s="79">
        <v>0</v>
      </c>
      <c r="FE20" s="81">
        <f>SUM(DZ20:FD20)</f>
        <v>2790</v>
      </c>
      <c r="FF20"/>
      <c r="FG20"/>
      <c r="FH20"/>
      <c r="FI20"/>
    </row>
    <row r="21" spans="1:165" s="5" customFormat="1" x14ac:dyDescent="0.25">
      <c r="A21" s="3" t="s">
        <v>58</v>
      </c>
      <c r="B21" s="17" t="s">
        <v>60</v>
      </c>
      <c r="C21" s="72"/>
      <c r="D21" s="79">
        <v>0</v>
      </c>
      <c r="E21" s="79">
        <v>0</v>
      </c>
      <c r="F21" s="79">
        <v>500</v>
      </c>
      <c r="G21" s="79">
        <v>0</v>
      </c>
      <c r="H21" s="79">
        <v>0</v>
      </c>
      <c r="I21" s="79">
        <v>0</v>
      </c>
      <c r="J21" s="79">
        <v>0</v>
      </c>
      <c r="K21" s="79">
        <v>0</v>
      </c>
      <c r="L21" s="79">
        <v>0</v>
      </c>
      <c r="M21" s="79">
        <v>0</v>
      </c>
      <c r="N21" s="79">
        <v>0</v>
      </c>
      <c r="O21" s="79">
        <v>484</v>
      </c>
      <c r="P21" s="79">
        <v>0</v>
      </c>
      <c r="Q21" s="79">
        <v>0</v>
      </c>
      <c r="R21" s="79">
        <v>0</v>
      </c>
      <c r="S21" s="79">
        <v>0</v>
      </c>
      <c r="T21" s="79">
        <v>0</v>
      </c>
      <c r="U21" s="79">
        <v>0</v>
      </c>
      <c r="V21" s="79">
        <v>315</v>
      </c>
      <c r="W21" s="79">
        <v>0</v>
      </c>
      <c r="X21" s="79">
        <v>0</v>
      </c>
      <c r="Y21" s="79">
        <v>0</v>
      </c>
      <c r="Z21" s="79">
        <v>0</v>
      </c>
      <c r="AA21" s="79">
        <v>0</v>
      </c>
      <c r="AB21" s="79">
        <v>0</v>
      </c>
      <c r="AC21" s="79">
        <v>0</v>
      </c>
      <c r="AD21" s="79">
        <v>0</v>
      </c>
      <c r="AE21" s="79">
        <v>0</v>
      </c>
      <c r="AF21" s="79">
        <v>0</v>
      </c>
      <c r="AG21" s="79">
        <v>0</v>
      </c>
      <c r="AH21" s="81">
        <f>SUM(D21:AG21)</f>
        <v>1299</v>
      </c>
      <c r="AI21" s="82">
        <v>0</v>
      </c>
      <c r="AJ21" s="82">
        <v>0</v>
      </c>
      <c r="AK21" s="82">
        <v>477</v>
      </c>
      <c r="AL21" s="82">
        <v>0</v>
      </c>
      <c r="AM21" s="82">
        <v>0</v>
      </c>
      <c r="AN21" s="82">
        <v>0</v>
      </c>
      <c r="AO21" s="82">
        <v>0</v>
      </c>
      <c r="AP21" s="79">
        <v>0</v>
      </c>
      <c r="AQ21" s="79">
        <v>0</v>
      </c>
      <c r="AR21" s="79">
        <v>0</v>
      </c>
      <c r="AS21" s="79">
        <v>0</v>
      </c>
      <c r="AT21" s="79">
        <v>0</v>
      </c>
      <c r="AU21" s="79">
        <v>0</v>
      </c>
      <c r="AV21" s="79">
        <v>0</v>
      </c>
      <c r="AW21" s="79">
        <v>0</v>
      </c>
      <c r="AX21" s="79">
        <v>0</v>
      </c>
      <c r="AY21" s="79">
        <v>0</v>
      </c>
      <c r="AZ21" s="79">
        <v>0</v>
      </c>
      <c r="BA21" s="79">
        <v>0</v>
      </c>
      <c r="BB21" s="79">
        <v>0</v>
      </c>
      <c r="BC21" s="79">
        <v>0</v>
      </c>
      <c r="BD21" s="79">
        <v>0</v>
      </c>
      <c r="BE21" s="79">
        <v>0</v>
      </c>
      <c r="BF21" s="79">
        <v>0</v>
      </c>
      <c r="BG21" s="79">
        <v>0</v>
      </c>
      <c r="BH21" s="79">
        <v>0</v>
      </c>
      <c r="BI21" s="79">
        <v>0</v>
      </c>
      <c r="BJ21" s="79">
        <v>0</v>
      </c>
      <c r="BK21" s="79">
        <v>0</v>
      </c>
      <c r="BL21" s="79">
        <v>0</v>
      </c>
      <c r="BM21" s="79">
        <v>1967</v>
      </c>
      <c r="BN21" s="81">
        <f>SUM(AI21:BM21)</f>
        <v>2444</v>
      </c>
      <c r="BO21" s="82">
        <v>0</v>
      </c>
      <c r="BP21" s="79">
        <v>0</v>
      </c>
      <c r="BQ21" s="79">
        <v>794</v>
      </c>
      <c r="BR21" s="79">
        <v>0</v>
      </c>
      <c r="BS21" s="79">
        <v>0</v>
      </c>
      <c r="BT21" s="79">
        <v>0</v>
      </c>
      <c r="BU21" s="79">
        <v>0</v>
      </c>
      <c r="BV21" s="79">
        <v>0</v>
      </c>
      <c r="BW21" s="79">
        <v>0</v>
      </c>
      <c r="BX21" s="79">
        <v>0</v>
      </c>
      <c r="BY21" s="79">
        <v>0</v>
      </c>
      <c r="BZ21" s="79">
        <v>0</v>
      </c>
      <c r="CA21" s="79">
        <v>0</v>
      </c>
      <c r="CB21" s="79">
        <v>0</v>
      </c>
      <c r="CC21" s="79">
        <v>0</v>
      </c>
      <c r="CD21" s="79">
        <v>0</v>
      </c>
      <c r="CE21" s="79">
        <v>0</v>
      </c>
      <c r="CF21" s="79">
        <v>0</v>
      </c>
      <c r="CG21" s="79">
        <v>0</v>
      </c>
      <c r="CH21" s="79">
        <v>0</v>
      </c>
      <c r="CI21" s="79">
        <v>0</v>
      </c>
      <c r="CJ21" s="79">
        <v>0</v>
      </c>
      <c r="CK21" s="79">
        <v>0</v>
      </c>
      <c r="CL21" s="79">
        <v>0</v>
      </c>
      <c r="CM21" s="79">
        <v>0</v>
      </c>
      <c r="CN21" s="79">
        <v>0</v>
      </c>
      <c r="CO21" s="79">
        <v>0</v>
      </c>
      <c r="CP21" s="79">
        <v>0</v>
      </c>
      <c r="CQ21" s="79">
        <v>0</v>
      </c>
      <c r="CR21" s="83">
        <v>0</v>
      </c>
      <c r="CS21" s="81">
        <f t="shared" si="154"/>
        <v>794</v>
      </c>
      <c r="CT21" s="82">
        <v>798</v>
      </c>
      <c r="CU21" s="82">
        <v>0</v>
      </c>
      <c r="CV21" s="79">
        <v>0</v>
      </c>
      <c r="CW21" s="79">
        <v>0</v>
      </c>
      <c r="CX21" s="79">
        <v>0</v>
      </c>
      <c r="CY21" s="79">
        <v>0</v>
      </c>
      <c r="CZ21" s="79">
        <v>0</v>
      </c>
      <c r="DA21" s="79">
        <v>0</v>
      </c>
      <c r="DB21" s="79">
        <v>0</v>
      </c>
      <c r="DC21" s="79">
        <v>0</v>
      </c>
      <c r="DD21" s="79">
        <v>0</v>
      </c>
      <c r="DE21" s="79">
        <v>0</v>
      </c>
      <c r="DF21" s="79">
        <v>0</v>
      </c>
      <c r="DG21" s="79">
        <v>0</v>
      </c>
      <c r="DH21" s="79">
        <v>0</v>
      </c>
      <c r="DI21" s="79">
        <v>0</v>
      </c>
      <c r="DJ21" s="79">
        <v>0</v>
      </c>
      <c r="DK21" s="79">
        <v>0</v>
      </c>
      <c r="DL21" s="79">
        <v>0</v>
      </c>
      <c r="DM21" s="79">
        <v>0</v>
      </c>
      <c r="DN21" s="79">
        <v>0</v>
      </c>
      <c r="DO21" s="79">
        <v>0</v>
      </c>
      <c r="DP21" s="79">
        <v>0</v>
      </c>
      <c r="DQ21" s="79">
        <v>0</v>
      </c>
      <c r="DR21" s="79">
        <v>0</v>
      </c>
      <c r="DS21" s="79">
        <v>0</v>
      </c>
      <c r="DT21" s="79">
        <v>0</v>
      </c>
      <c r="DU21" s="79">
        <v>0</v>
      </c>
      <c r="DV21" s="79">
        <v>0</v>
      </c>
      <c r="DW21" s="79">
        <v>0</v>
      </c>
      <c r="DX21" s="79">
        <v>0</v>
      </c>
      <c r="DY21" s="81">
        <f t="shared" si="155"/>
        <v>798</v>
      </c>
      <c r="DZ21" s="82">
        <v>0</v>
      </c>
      <c r="EA21" s="79">
        <v>955</v>
      </c>
      <c r="EB21" s="79">
        <v>0</v>
      </c>
      <c r="EC21" s="79">
        <v>0</v>
      </c>
      <c r="ED21" s="79">
        <v>0</v>
      </c>
      <c r="EE21" s="79">
        <v>0</v>
      </c>
      <c r="EF21" s="79">
        <v>0</v>
      </c>
      <c r="EG21" s="79">
        <v>0</v>
      </c>
      <c r="EH21" s="79">
        <v>0</v>
      </c>
      <c r="EI21" s="79">
        <v>0</v>
      </c>
      <c r="EJ21" s="79">
        <v>0</v>
      </c>
      <c r="EK21" s="79">
        <v>0</v>
      </c>
      <c r="EL21" s="79">
        <v>0</v>
      </c>
      <c r="EM21" s="79">
        <v>0</v>
      </c>
      <c r="EN21" s="79">
        <v>0</v>
      </c>
      <c r="EO21" s="79">
        <v>0</v>
      </c>
      <c r="EP21" s="79">
        <v>0</v>
      </c>
      <c r="EQ21" s="79">
        <v>0</v>
      </c>
      <c r="ER21" s="79">
        <v>0</v>
      </c>
      <c r="ES21" s="79">
        <v>0</v>
      </c>
      <c r="ET21" s="79">
        <v>0</v>
      </c>
      <c r="EU21" s="79">
        <v>0</v>
      </c>
      <c r="EV21" s="79">
        <v>0</v>
      </c>
      <c r="EW21" s="79">
        <v>0</v>
      </c>
      <c r="EX21" s="79">
        <v>0</v>
      </c>
      <c r="EY21" s="79">
        <v>0</v>
      </c>
      <c r="EZ21" s="79">
        <v>0</v>
      </c>
      <c r="FA21" s="79">
        <v>0</v>
      </c>
      <c r="FB21" s="79">
        <v>0</v>
      </c>
      <c r="FC21" s="79">
        <v>0</v>
      </c>
      <c r="FD21" s="79">
        <v>0</v>
      </c>
      <c r="FE21" s="81">
        <f>SUM(DZ21:FD21)</f>
        <v>955</v>
      </c>
      <c r="FF21"/>
      <c r="FG21"/>
      <c r="FH21"/>
      <c r="FI21"/>
    </row>
    <row r="22" spans="1:165" s="5" customFormat="1" x14ac:dyDescent="0.25">
      <c r="A22" s="3" t="s">
        <v>58</v>
      </c>
      <c r="B22" s="17" t="s">
        <v>61</v>
      </c>
      <c r="C22" s="72"/>
      <c r="D22" s="79">
        <v>0</v>
      </c>
      <c r="E22" s="79">
        <v>0</v>
      </c>
      <c r="F22" s="79">
        <v>0</v>
      </c>
      <c r="G22" s="79">
        <v>0</v>
      </c>
      <c r="H22" s="79">
        <v>0</v>
      </c>
      <c r="I22" s="79">
        <v>0</v>
      </c>
      <c r="J22" s="79">
        <v>0</v>
      </c>
      <c r="K22" s="79">
        <v>0</v>
      </c>
      <c r="L22" s="79">
        <v>0</v>
      </c>
      <c r="M22" s="79">
        <v>0</v>
      </c>
      <c r="N22" s="79">
        <v>0</v>
      </c>
      <c r="O22" s="79">
        <v>0</v>
      </c>
      <c r="P22" s="79">
        <v>0</v>
      </c>
      <c r="Q22" s="79">
        <v>0</v>
      </c>
      <c r="R22" s="79">
        <v>0</v>
      </c>
      <c r="S22" s="79">
        <v>0</v>
      </c>
      <c r="T22" s="79">
        <v>0</v>
      </c>
      <c r="U22" s="79">
        <v>0</v>
      </c>
      <c r="V22" s="79">
        <v>0</v>
      </c>
      <c r="W22" s="79">
        <v>0</v>
      </c>
      <c r="X22" s="79">
        <v>0</v>
      </c>
      <c r="Y22" s="79">
        <v>0</v>
      </c>
      <c r="Z22" s="79">
        <v>0</v>
      </c>
      <c r="AA22" s="79">
        <v>0</v>
      </c>
      <c r="AB22" s="79">
        <v>0</v>
      </c>
      <c r="AC22" s="79">
        <v>0</v>
      </c>
      <c r="AD22" s="79">
        <v>0</v>
      </c>
      <c r="AE22" s="79">
        <v>0</v>
      </c>
      <c r="AF22" s="79">
        <v>0</v>
      </c>
      <c r="AG22" s="79">
        <v>0</v>
      </c>
      <c r="AH22" s="81">
        <f>SUM(D22:AG22)</f>
        <v>0</v>
      </c>
      <c r="AI22" s="82">
        <v>0</v>
      </c>
      <c r="AJ22" s="82">
        <v>0</v>
      </c>
      <c r="AK22" s="82">
        <v>0</v>
      </c>
      <c r="AL22" s="82">
        <v>0</v>
      </c>
      <c r="AM22" s="82">
        <v>0</v>
      </c>
      <c r="AN22" s="82">
        <v>0</v>
      </c>
      <c r="AO22" s="82">
        <v>0</v>
      </c>
      <c r="AP22" s="79">
        <v>0</v>
      </c>
      <c r="AQ22" s="79">
        <v>0</v>
      </c>
      <c r="AR22" s="79">
        <v>0</v>
      </c>
      <c r="AS22" s="79">
        <v>0</v>
      </c>
      <c r="AT22" s="79">
        <v>0</v>
      </c>
      <c r="AU22" s="79">
        <v>0</v>
      </c>
      <c r="AV22" s="79">
        <v>0</v>
      </c>
      <c r="AW22" s="79">
        <v>0</v>
      </c>
      <c r="AX22" s="79">
        <v>0</v>
      </c>
      <c r="AY22" s="79">
        <v>0</v>
      </c>
      <c r="AZ22" s="79">
        <v>0</v>
      </c>
      <c r="BA22" s="79">
        <v>0</v>
      </c>
      <c r="BB22" s="79">
        <v>0</v>
      </c>
      <c r="BC22" s="79">
        <v>0</v>
      </c>
      <c r="BD22" s="79">
        <v>0</v>
      </c>
      <c r="BE22" s="79">
        <v>0</v>
      </c>
      <c r="BF22" s="79">
        <v>0</v>
      </c>
      <c r="BG22" s="79">
        <v>0</v>
      </c>
      <c r="BH22" s="79">
        <v>0</v>
      </c>
      <c r="BI22" s="79">
        <v>0</v>
      </c>
      <c r="BJ22" s="79">
        <v>0</v>
      </c>
      <c r="BK22" s="79">
        <v>0</v>
      </c>
      <c r="BL22" s="79">
        <v>0</v>
      </c>
      <c r="BM22" s="79">
        <v>0</v>
      </c>
      <c r="BN22" s="81">
        <f>SUM(AI22:BM22)</f>
        <v>0</v>
      </c>
      <c r="BO22" s="82">
        <v>0</v>
      </c>
      <c r="BP22" s="79">
        <v>0</v>
      </c>
      <c r="BQ22" s="79">
        <v>0</v>
      </c>
      <c r="BR22" s="79">
        <v>0</v>
      </c>
      <c r="BS22" s="79">
        <v>0</v>
      </c>
      <c r="BT22" s="79">
        <v>0</v>
      </c>
      <c r="BU22" s="79">
        <v>0</v>
      </c>
      <c r="BV22" s="79">
        <v>0</v>
      </c>
      <c r="BW22" s="79">
        <v>0</v>
      </c>
      <c r="BX22" s="79">
        <v>0</v>
      </c>
      <c r="BY22" s="79">
        <v>0</v>
      </c>
      <c r="BZ22" s="79">
        <v>0</v>
      </c>
      <c r="CA22" s="79">
        <v>0</v>
      </c>
      <c r="CB22" s="79">
        <v>0</v>
      </c>
      <c r="CC22" s="79">
        <v>0</v>
      </c>
      <c r="CD22" s="79">
        <v>0</v>
      </c>
      <c r="CE22" s="79">
        <v>0</v>
      </c>
      <c r="CF22" s="79">
        <v>0</v>
      </c>
      <c r="CG22" s="79">
        <v>0</v>
      </c>
      <c r="CH22" s="79">
        <v>0</v>
      </c>
      <c r="CI22" s="79">
        <v>0</v>
      </c>
      <c r="CJ22" s="79">
        <v>0</v>
      </c>
      <c r="CK22" s="79">
        <v>0</v>
      </c>
      <c r="CL22" s="79">
        <v>0</v>
      </c>
      <c r="CM22" s="79">
        <v>0</v>
      </c>
      <c r="CN22" s="79">
        <v>0</v>
      </c>
      <c r="CO22" s="79">
        <v>0</v>
      </c>
      <c r="CP22" s="79">
        <v>0</v>
      </c>
      <c r="CQ22" s="79">
        <v>0</v>
      </c>
      <c r="CR22" s="83">
        <v>0</v>
      </c>
      <c r="CS22" s="81">
        <f t="shared" si="154"/>
        <v>0</v>
      </c>
      <c r="CT22" s="82">
        <v>0</v>
      </c>
      <c r="CU22" s="82">
        <v>0</v>
      </c>
      <c r="CV22" s="79">
        <v>0</v>
      </c>
      <c r="CW22" s="79">
        <v>0</v>
      </c>
      <c r="CX22" s="79">
        <v>0</v>
      </c>
      <c r="CY22" s="79">
        <v>0</v>
      </c>
      <c r="CZ22" s="79">
        <v>0</v>
      </c>
      <c r="DA22" s="79">
        <v>0</v>
      </c>
      <c r="DB22" s="79">
        <v>0</v>
      </c>
      <c r="DC22" s="79">
        <v>0</v>
      </c>
      <c r="DD22" s="79">
        <v>0</v>
      </c>
      <c r="DE22" s="79">
        <v>0</v>
      </c>
      <c r="DF22" s="79">
        <v>0</v>
      </c>
      <c r="DG22" s="79">
        <v>0</v>
      </c>
      <c r="DH22" s="79">
        <v>0</v>
      </c>
      <c r="DI22" s="79">
        <v>0</v>
      </c>
      <c r="DJ22" s="79">
        <v>0</v>
      </c>
      <c r="DK22" s="79">
        <v>0</v>
      </c>
      <c r="DL22" s="79">
        <v>0</v>
      </c>
      <c r="DM22" s="79">
        <v>0</v>
      </c>
      <c r="DN22" s="79">
        <v>0</v>
      </c>
      <c r="DO22" s="79">
        <v>0</v>
      </c>
      <c r="DP22" s="79">
        <v>0</v>
      </c>
      <c r="DQ22" s="79">
        <v>0</v>
      </c>
      <c r="DR22" s="79">
        <v>0</v>
      </c>
      <c r="DS22" s="79">
        <v>0</v>
      </c>
      <c r="DT22" s="79">
        <v>0</v>
      </c>
      <c r="DU22" s="79">
        <v>0</v>
      </c>
      <c r="DV22" s="79">
        <v>0</v>
      </c>
      <c r="DW22" s="79">
        <v>0</v>
      </c>
      <c r="DX22" s="79">
        <v>0</v>
      </c>
      <c r="DY22" s="81">
        <f t="shared" si="155"/>
        <v>0</v>
      </c>
      <c r="DZ22" s="82">
        <v>0</v>
      </c>
      <c r="EA22" s="79">
        <v>0</v>
      </c>
      <c r="EB22" s="79">
        <v>0</v>
      </c>
      <c r="EC22" s="79">
        <v>0</v>
      </c>
      <c r="ED22" s="79">
        <v>0</v>
      </c>
      <c r="EE22" s="79">
        <v>0</v>
      </c>
      <c r="EF22" s="79">
        <v>0</v>
      </c>
      <c r="EG22" s="79">
        <v>0</v>
      </c>
      <c r="EH22" s="79">
        <v>0</v>
      </c>
      <c r="EI22" s="79">
        <v>0</v>
      </c>
      <c r="EJ22" s="79">
        <v>0</v>
      </c>
      <c r="EK22" s="79">
        <v>0</v>
      </c>
      <c r="EL22" s="79">
        <v>0</v>
      </c>
      <c r="EM22" s="79">
        <v>0</v>
      </c>
      <c r="EN22" s="79">
        <v>0</v>
      </c>
      <c r="EO22" s="79">
        <v>0</v>
      </c>
      <c r="EP22" s="79">
        <v>0</v>
      </c>
      <c r="EQ22" s="79">
        <v>0</v>
      </c>
      <c r="ER22" s="79">
        <v>0</v>
      </c>
      <c r="ES22" s="79">
        <v>0</v>
      </c>
      <c r="ET22" s="79">
        <v>0</v>
      </c>
      <c r="EU22" s="79">
        <v>0</v>
      </c>
      <c r="EV22" s="79">
        <v>0</v>
      </c>
      <c r="EW22" s="79">
        <v>0</v>
      </c>
      <c r="EX22" s="79">
        <v>0</v>
      </c>
      <c r="EY22" s="79">
        <v>0</v>
      </c>
      <c r="EZ22" s="79">
        <v>0</v>
      </c>
      <c r="FA22" s="79">
        <v>0</v>
      </c>
      <c r="FB22" s="79">
        <v>0</v>
      </c>
      <c r="FC22" s="79">
        <v>0</v>
      </c>
      <c r="FD22" s="79">
        <v>0</v>
      </c>
      <c r="FE22" s="81">
        <f>SUM(DZ22:FD22)</f>
        <v>0</v>
      </c>
      <c r="FF22"/>
      <c r="FG22"/>
      <c r="FH22"/>
      <c r="FI22"/>
    </row>
    <row r="23" spans="1:165" s="5" customFormat="1" x14ac:dyDescent="0.25">
      <c r="A23" s="3" t="s">
        <v>58</v>
      </c>
      <c r="B23" s="17" t="s">
        <v>62</v>
      </c>
      <c r="C23" s="72"/>
      <c r="D23" s="79">
        <v>0</v>
      </c>
      <c r="E23" s="79">
        <v>0</v>
      </c>
      <c r="F23" s="79">
        <v>0</v>
      </c>
      <c r="G23" s="79">
        <v>0</v>
      </c>
      <c r="H23" s="79">
        <v>0</v>
      </c>
      <c r="I23" s="79">
        <v>0</v>
      </c>
      <c r="J23" s="79">
        <v>0</v>
      </c>
      <c r="K23" s="79">
        <v>0</v>
      </c>
      <c r="L23" s="79">
        <v>0</v>
      </c>
      <c r="M23" s="79">
        <v>0</v>
      </c>
      <c r="N23" s="79">
        <v>0</v>
      </c>
      <c r="O23" s="79">
        <v>0</v>
      </c>
      <c r="P23" s="79">
        <v>0</v>
      </c>
      <c r="Q23" s="79">
        <v>0</v>
      </c>
      <c r="R23" s="79">
        <v>0</v>
      </c>
      <c r="S23" s="79">
        <v>0</v>
      </c>
      <c r="T23" s="79">
        <v>0</v>
      </c>
      <c r="U23" s="79">
        <v>0</v>
      </c>
      <c r="V23" s="79">
        <v>0</v>
      </c>
      <c r="W23" s="79">
        <v>0</v>
      </c>
      <c r="X23" s="79">
        <v>0</v>
      </c>
      <c r="Y23" s="79">
        <v>0</v>
      </c>
      <c r="Z23" s="79">
        <v>0</v>
      </c>
      <c r="AA23" s="79">
        <v>0</v>
      </c>
      <c r="AB23" s="79">
        <v>0</v>
      </c>
      <c r="AC23" s="79">
        <v>0</v>
      </c>
      <c r="AD23" s="79">
        <v>0</v>
      </c>
      <c r="AE23" s="79">
        <v>0</v>
      </c>
      <c r="AF23" s="79">
        <v>0</v>
      </c>
      <c r="AG23" s="79">
        <v>0</v>
      </c>
      <c r="AH23" s="81">
        <f>SUM(D23:AG23)</f>
        <v>0</v>
      </c>
      <c r="AI23" s="82">
        <v>0</v>
      </c>
      <c r="AJ23" s="82">
        <v>0</v>
      </c>
      <c r="AK23" s="82">
        <v>0</v>
      </c>
      <c r="AL23" s="82">
        <v>0</v>
      </c>
      <c r="AM23" s="82">
        <v>0</v>
      </c>
      <c r="AN23" s="82">
        <v>0</v>
      </c>
      <c r="AO23" s="82">
        <v>0</v>
      </c>
      <c r="AP23" s="79">
        <v>0</v>
      </c>
      <c r="AQ23" s="79">
        <v>0</v>
      </c>
      <c r="AR23" s="79">
        <v>0</v>
      </c>
      <c r="AS23" s="79">
        <v>0</v>
      </c>
      <c r="AT23" s="79">
        <v>0</v>
      </c>
      <c r="AU23" s="79">
        <v>0</v>
      </c>
      <c r="AV23" s="79">
        <v>0</v>
      </c>
      <c r="AW23" s="79">
        <v>118</v>
      </c>
      <c r="AX23" s="79">
        <v>0</v>
      </c>
      <c r="AY23" s="79">
        <v>0</v>
      </c>
      <c r="AZ23" s="79">
        <v>0</v>
      </c>
      <c r="BA23" s="79">
        <v>0</v>
      </c>
      <c r="BB23" s="79">
        <v>0</v>
      </c>
      <c r="BC23" s="79">
        <v>0</v>
      </c>
      <c r="BD23" s="79">
        <v>0</v>
      </c>
      <c r="BE23" s="79">
        <v>0</v>
      </c>
      <c r="BF23" s="79">
        <v>0</v>
      </c>
      <c r="BG23" s="79">
        <v>0</v>
      </c>
      <c r="BH23" s="79">
        <v>0</v>
      </c>
      <c r="BI23" s="79">
        <v>0</v>
      </c>
      <c r="BJ23" s="79">
        <v>0</v>
      </c>
      <c r="BK23" s="79">
        <v>0</v>
      </c>
      <c r="BL23" s="79">
        <v>0</v>
      </c>
      <c r="BM23" s="79">
        <v>300</v>
      </c>
      <c r="BN23" s="81">
        <f>SUM(AI23:BM23)</f>
        <v>418</v>
      </c>
      <c r="BO23" s="82">
        <v>0</v>
      </c>
      <c r="BP23" s="79">
        <v>0</v>
      </c>
      <c r="BQ23" s="79">
        <v>0</v>
      </c>
      <c r="BR23" s="79">
        <v>0</v>
      </c>
      <c r="BS23" s="79">
        <v>0</v>
      </c>
      <c r="BT23" s="79">
        <v>0</v>
      </c>
      <c r="BU23" s="79">
        <v>0</v>
      </c>
      <c r="BV23" s="79">
        <v>0</v>
      </c>
      <c r="BW23" s="79">
        <v>0</v>
      </c>
      <c r="BX23" s="79">
        <v>0</v>
      </c>
      <c r="BY23" s="79">
        <v>0</v>
      </c>
      <c r="BZ23" s="79">
        <v>0</v>
      </c>
      <c r="CA23" s="79">
        <v>0</v>
      </c>
      <c r="CB23" s="79">
        <v>0</v>
      </c>
      <c r="CC23" s="79">
        <v>0</v>
      </c>
      <c r="CD23" s="79">
        <v>0</v>
      </c>
      <c r="CE23" s="79">
        <v>13</v>
      </c>
      <c r="CF23" s="79">
        <v>0</v>
      </c>
      <c r="CG23" s="79">
        <v>0</v>
      </c>
      <c r="CH23" s="79">
        <v>0</v>
      </c>
      <c r="CI23" s="79">
        <v>0</v>
      </c>
      <c r="CJ23" s="79">
        <v>0</v>
      </c>
      <c r="CK23" s="79">
        <v>0</v>
      </c>
      <c r="CL23" s="79">
        <v>0</v>
      </c>
      <c r="CM23" s="79">
        <v>0</v>
      </c>
      <c r="CN23" s="79">
        <v>0</v>
      </c>
      <c r="CO23" s="79">
        <v>0</v>
      </c>
      <c r="CP23" s="79">
        <v>0</v>
      </c>
      <c r="CQ23" s="79">
        <v>0</v>
      </c>
      <c r="CR23" s="83">
        <v>0</v>
      </c>
      <c r="CS23" s="81">
        <f t="shared" si="154"/>
        <v>13</v>
      </c>
      <c r="CT23" s="82">
        <v>0</v>
      </c>
      <c r="CU23" s="82">
        <v>0</v>
      </c>
      <c r="CV23" s="79">
        <v>0</v>
      </c>
      <c r="CW23" s="79">
        <v>0</v>
      </c>
      <c r="CX23" s="79">
        <v>0</v>
      </c>
      <c r="CY23" s="79">
        <v>0</v>
      </c>
      <c r="CZ23" s="79">
        <v>0</v>
      </c>
      <c r="DA23" s="79">
        <v>0</v>
      </c>
      <c r="DB23" s="79">
        <v>0</v>
      </c>
      <c r="DC23" s="79">
        <v>0</v>
      </c>
      <c r="DD23" s="79">
        <v>0</v>
      </c>
      <c r="DE23" s="79">
        <v>0</v>
      </c>
      <c r="DF23" s="79">
        <v>0</v>
      </c>
      <c r="DG23" s="79">
        <v>0</v>
      </c>
      <c r="DH23" s="79">
        <v>0</v>
      </c>
      <c r="DI23" s="79">
        <v>0</v>
      </c>
      <c r="DJ23" s="79">
        <v>0</v>
      </c>
      <c r="DK23" s="79">
        <v>0</v>
      </c>
      <c r="DL23" s="79">
        <v>0</v>
      </c>
      <c r="DM23" s="79">
        <v>0</v>
      </c>
      <c r="DN23" s="79">
        <v>0</v>
      </c>
      <c r="DO23" s="79">
        <v>0</v>
      </c>
      <c r="DP23" s="79">
        <v>0</v>
      </c>
      <c r="DQ23" s="79">
        <v>0</v>
      </c>
      <c r="DR23" s="79">
        <v>0</v>
      </c>
      <c r="DS23" s="79">
        <v>0</v>
      </c>
      <c r="DT23" s="79">
        <v>0</v>
      </c>
      <c r="DU23" s="79">
        <v>0</v>
      </c>
      <c r="DV23" s="79">
        <v>0</v>
      </c>
      <c r="DW23" s="79">
        <v>0</v>
      </c>
      <c r="DX23" s="79">
        <v>0</v>
      </c>
      <c r="DY23" s="81">
        <f t="shared" si="155"/>
        <v>0</v>
      </c>
      <c r="DZ23" s="82">
        <v>0</v>
      </c>
      <c r="EA23" s="79">
        <v>0</v>
      </c>
      <c r="EB23" s="79">
        <v>0</v>
      </c>
      <c r="EC23" s="79">
        <v>0</v>
      </c>
      <c r="ED23" s="79">
        <v>0</v>
      </c>
      <c r="EE23" s="79">
        <v>0</v>
      </c>
      <c r="EF23" s="79">
        <v>0</v>
      </c>
      <c r="EG23" s="79">
        <v>0</v>
      </c>
      <c r="EH23" s="79">
        <v>0</v>
      </c>
      <c r="EI23" s="79">
        <v>0</v>
      </c>
      <c r="EJ23" s="79">
        <v>0</v>
      </c>
      <c r="EK23" s="79">
        <v>0</v>
      </c>
      <c r="EL23" s="79">
        <v>0</v>
      </c>
      <c r="EM23" s="79">
        <v>0</v>
      </c>
      <c r="EN23" s="79">
        <v>0</v>
      </c>
      <c r="EO23" s="79">
        <v>0</v>
      </c>
      <c r="EP23" s="79">
        <v>0</v>
      </c>
      <c r="EQ23" s="79">
        <v>0</v>
      </c>
      <c r="ER23" s="79">
        <v>0</v>
      </c>
      <c r="ES23" s="79">
        <v>0</v>
      </c>
      <c r="ET23" s="79">
        <v>0</v>
      </c>
      <c r="EU23" s="79">
        <v>0</v>
      </c>
      <c r="EV23" s="79">
        <v>0</v>
      </c>
      <c r="EW23" s="79">
        <v>0</v>
      </c>
      <c r="EX23" s="79">
        <v>0</v>
      </c>
      <c r="EY23" s="79">
        <v>0</v>
      </c>
      <c r="EZ23" s="79">
        <v>0</v>
      </c>
      <c r="FA23" s="79">
        <v>0</v>
      </c>
      <c r="FB23" s="79">
        <v>0</v>
      </c>
      <c r="FC23" s="79">
        <v>0</v>
      </c>
      <c r="FD23" s="79">
        <v>0</v>
      </c>
      <c r="FE23" s="81">
        <f>SUM(DZ23:FD23)</f>
        <v>0</v>
      </c>
      <c r="FF23"/>
      <c r="FG23"/>
      <c r="FH23"/>
      <c r="FI23"/>
    </row>
    <row r="24" spans="1:165" x14ac:dyDescent="0.25">
      <c r="A24" s="1"/>
      <c r="B24" s="13" t="s">
        <v>63</v>
      </c>
      <c r="C24" s="84">
        <f>SUM(C20:C23)</f>
        <v>0</v>
      </c>
      <c r="D24" s="84">
        <f>SUM(D20:D23)</f>
        <v>0</v>
      </c>
      <c r="E24" s="84">
        <f t="shared" ref="E24:BP24" si="156">SUM(E20:E23)</f>
        <v>0</v>
      </c>
      <c r="F24" s="84">
        <f t="shared" si="156"/>
        <v>500</v>
      </c>
      <c r="G24" s="84">
        <f t="shared" si="156"/>
        <v>0</v>
      </c>
      <c r="H24" s="84">
        <f t="shared" si="156"/>
        <v>0</v>
      </c>
      <c r="I24" s="84">
        <f t="shared" si="156"/>
        <v>0</v>
      </c>
      <c r="J24" s="84">
        <f t="shared" si="156"/>
        <v>0</v>
      </c>
      <c r="K24" s="84">
        <f t="shared" si="156"/>
        <v>0</v>
      </c>
      <c r="L24" s="84">
        <f t="shared" si="156"/>
        <v>0</v>
      </c>
      <c r="M24" s="84">
        <f t="shared" si="156"/>
        <v>0</v>
      </c>
      <c r="N24" s="84">
        <f t="shared" si="156"/>
        <v>0</v>
      </c>
      <c r="O24" s="84">
        <f t="shared" si="156"/>
        <v>484</v>
      </c>
      <c r="P24" s="84">
        <f t="shared" si="156"/>
        <v>0</v>
      </c>
      <c r="Q24" s="84">
        <f t="shared" si="156"/>
        <v>0</v>
      </c>
      <c r="R24" s="84">
        <f t="shared" si="156"/>
        <v>0</v>
      </c>
      <c r="S24" s="84">
        <f t="shared" si="156"/>
        <v>0</v>
      </c>
      <c r="T24" s="84">
        <f t="shared" si="156"/>
        <v>0</v>
      </c>
      <c r="U24" s="84">
        <f t="shared" si="156"/>
        <v>0</v>
      </c>
      <c r="V24" s="84">
        <f t="shared" si="156"/>
        <v>315</v>
      </c>
      <c r="W24" s="84">
        <f t="shared" si="156"/>
        <v>0</v>
      </c>
      <c r="X24" s="84">
        <f t="shared" si="156"/>
        <v>0</v>
      </c>
      <c r="Y24" s="84">
        <f t="shared" si="156"/>
        <v>0</v>
      </c>
      <c r="Z24" s="84">
        <f t="shared" si="156"/>
        <v>0</v>
      </c>
      <c r="AA24" s="84">
        <f t="shared" si="156"/>
        <v>0</v>
      </c>
      <c r="AB24" s="84">
        <f t="shared" si="156"/>
        <v>0</v>
      </c>
      <c r="AC24" s="84">
        <f t="shared" si="156"/>
        <v>0</v>
      </c>
      <c r="AD24" s="84">
        <f t="shared" si="156"/>
        <v>0</v>
      </c>
      <c r="AE24" s="84">
        <f t="shared" si="156"/>
        <v>0</v>
      </c>
      <c r="AF24" s="84">
        <f t="shared" si="156"/>
        <v>0</v>
      </c>
      <c r="AG24" s="84">
        <f>SUM(AG20:AG23)</f>
        <v>0</v>
      </c>
      <c r="AH24" s="85">
        <f>SUM(AH20:AH23)</f>
        <v>1299</v>
      </c>
      <c r="AI24" s="86">
        <f t="shared" si="156"/>
        <v>0</v>
      </c>
      <c r="AJ24" s="86">
        <f t="shared" ref="AJ24:AO24" si="157">SUM(AJ20:AJ23)</f>
        <v>0</v>
      </c>
      <c r="AK24" s="86">
        <f t="shared" si="157"/>
        <v>477</v>
      </c>
      <c r="AL24" s="86">
        <f t="shared" si="157"/>
        <v>0</v>
      </c>
      <c r="AM24" s="86">
        <f t="shared" si="157"/>
        <v>0</v>
      </c>
      <c r="AN24" s="86">
        <f t="shared" si="157"/>
        <v>0</v>
      </c>
      <c r="AO24" s="86">
        <f t="shared" si="157"/>
        <v>0</v>
      </c>
      <c r="AP24" s="84">
        <f t="shared" si="156"/>
        <v>0</v>
      </c>
      <c r="AQ24" s="84">
        <f t="shared" si="156"/>
        <v>0</v>
      </c>
      <c r="AR24" s="84">
        <f t="shared" si="156"/>
        <v>0</v>
      </c>
      <c r="AS24" s="84">
        <f t="shared" si="156"/>
        <v>0</v>
      </c>
      <c r="AT24" s="84">
        <f t="shared" si="156"/>
        <v>0</v>
      </c>
      <c r="AU24" s="84">
        <f t="shared" si="156"/>
        <v>0</v>
      </c>
      <c r="AV24" s="84">
        <f t="shared" si="156"/>
        <v>0</v>
      </c>
      <c r="AW24" s="84">
        <f t="shared" si="156"/>
        <v>2541</v>
      </c>
      <c r="AX24" s="84">
        <f t="shared" si="156"/>
        <v>0</v>
      </c>
      <c r="AY24" s="84">
        <f t="shared" si="156"/>
        <v>0</v>
      </c>
      <c r="AZ24" s="84">
        <f t="shared" si="156"/>
        <v>0</v>
      </c>
      <c r="BA24" s="84">
        <f t="shared" si="156"/>
        <v>0</v>
      </c>
      <c r="BB24" s="84">
        <f t="shared" si="156"/>
        <v>0</v>
      </c>
      <c r="BC24" s="84">
        <f t="shared" si="156"/>
        <v>0</v>
      </c>
      <c r="BD24" s="84">
        <f t="shared" si="156"/>
        <v>0</v>
      </c>
      <c r="BE24" s="84">
        <f t="shared" si="156"/>
        <v>0</v>
      </c>
      <c r="BF24" s="84">
        <f t="shared" si="156"/>
        <v>0</v>
      </c>
      <c r="BG24" s="84">
        <f t="shared" si="156"/>
        <v>0</v>
      </c>
      <c r="BH24" s="84">
        <f t="shared" si="156"/>
        <v>0</v>
      </c>
      <c r="BI24" s="84">
        <f t="shared" si="156"/>
        <v>0</v>
      </c>
      <c r="BJ24" s="84">
        <f t="shared" si="156"/>
        <v>0</v>
      </c>
      <c r="BK24" s="84">
        <f t="shared" si="156"/>
        <v>0</v>
      </c>
      <c r="BL24" s="84">
        <f t="shared" si="156"/>
        <v>0</v>
      </c>
      <c r="BM24" s="84">
        <f>SUM(BM20:BM23)</f>
        <v>8358</v>
      </c>
      <c r="BN24" s="85">
        <f>SUM(BN20:BN23)</f>
        <v>11376</v>
      </c>
      <c r="BO24" s="86">
        <f t="shared" si="156"/>
        <v>0</v>
      </c>
      <c r="BP24" s="84">
        <f t="shared" si="156"/>
        <v>0</v>
      </c>
      <c r="BQ24" s="84">
        <f t="shared" ref="BQ24:EB24" si="158">SUM(BQ20:BQ23)</f>
        <v>794</v>
      </c>
      <c r="BR24" s="84">
        <f t="shared" si="158"/>
        <v>0</v>
      </c>
      <c r="BS24" s="84">
        <f t="shared" si="158"/>
        <v>0</v>
      </c>
      <c r="BT24" s="84">
        <f t="shared" si="158"/>
        <v>0</v>
      </c>
      <c r="BU24" s="84">
        <f t="shared" si="158"/>
        <v>0</v>
      </c>
      <c r="BV24" s="84">
        <f t="shared" si="158"/>
        <v>0</v>
      </c>
      <c r="BW24" s="84">
        <f t="shared" si="158"/>
        <v>0</v>
      </c>
      <c r="BX24" s="84">
        <f t="shared" si="158"/>
        <v>0</v>
      </c>
      <c r="BY24" s="84">
        <f t="shared" si="158"/>
        <v>0</v>
      </c>
      <c r="BZ24" s="84">
        <f t="shared" si="158"/>
        <v>0</v>
      </c>
      <c r="CA24" s="84">
        <f t="shared" si="158"/>
        <v>0</v>
      </c>
      <c r="CB24" s="84">
        <f t="shared" si="158"/>
        <v>0</v>
      </c>
      <c r="CC24" s="84">
        <f t="shared" si="158"/>
        <v>0</v>
      </c>
      <c r="CD24" s="84">
        <f t="shared" si="158"/>
        <v>0</v>
      </c>
      <c r="CE24" s="84">
        <f t="shared" si="158"/>
        <v>2780</v>
      </c>
      <c r="CF24" s="84">
        <f t="shared" si="158"/>
        <v>0</v>
      </c>
      <c r="CG24" s="84">
        <f t="shared" si="158"/>
        <v>0</v>
      </c>
      <c r="CH24" s="84">
        <f t="shared" si="158"/>
        <v>0</v>
      </c>
      <c r="CI24" s="84">
        <f t="shared" si="158"/>
        <v>0</v>
      </c>
      <c r="CJ24" s="84">
        <f t="shared" si="158"/>
        <v>0</v>
      </c>
      <c r="CK24" s="84">
        <f t="shared" si="158"/>
        <v>0</v>
      </c>
      <c r="CL24" s="84">
        <f t="shared" si="158"/>
        <v>0</v>
      </c>
      <c r="CM24" s="84">
        <f t="shared" si="158"/>
        <v>0</v>
      </c>
      <c r="CN24" s="84">
        <f t="shared" si="158"/>
        <v>0</v>
      </c>
      <c r="CO24" s="84">
        <f t="shared" si="158"/>
        <v>0</v>
      </c>
      <c r="CP24" s="84">
        <f t="shared" si="158"/>
        <v>0</v>
      </c>
      <c r="CQ24" s="84">
        <f t="shared" si="158"/>
        <v>0</v>
      </c>
      <c r="CR24" s="242">
        <f t="shared" si="158"/>
        <v>0</v>
      </c>
      <c r="CS24" s="85">
        <f t="shared" si="158"/>
        <v>3574</v>
      </c>
      <c r="CT24" s="86">
        <f>SUM(CT20:CT23)</f>
        <v>798</v>
      </c>
      <c r="CU24" s="86">
        <f t="shared" si="158"/>
        <v>0</v>
      </c>
      <c r="CV24" s="84">
        <f t="shared" si="158"/>
        <v>0</v>
      </c>
      <c r="CW24" s="84">
        <f t="shared" si="158"/>
        <v>0</v>
      </c>
      <c r="CX24" s="84">
        <f t="shared" si="158"/>
        <v>0</v>
      </c>
      <c r="CY24" s="84">
        <f t="shared" si="158"/>
        <v>0</v>
      </c>
      <c r="CZ24" s="84">
        <f t="shared" si="158"/>
        <v>0</v>
      </c>
      <c r="DA24" s="84">
        <f t="shared" si="158"/>
        <v>0</v>
      </c>
      <c r="DB24" s="84">
        <f t="shared" si="158"/>
        <v>0</v>
      </c>
      <c r="DC24" s="84">
        <f t="shared" si="158"/>
        <v>0</v>
      </c>
      <c r="DD24" s="84">
        <f t="shared" si="158"/>
        <v>0</v>
      </c>
      <c r="DE24" s="84">
        <f t="shared" si="158"/>
        <v>0</v>
      </c>
      <c r="DF24" s="84">
        <f t="shared" si="158"/>
        <v>0</v>
      </c>
      <c r="DG24" s="84">
        <f t="shared" si="158"/>
        <v>0</v>
      </c>
      <c r="DH24" s="84">
        <f t="shared" si="158"/>
        <v>2794</v>
      </c>
      <c r="DI24" s="84">
        <f t="shared" si="158"/>
        <v>0</v>
      </c>
      <c r="DJ24" s="84">
        <f t="shared" si="158"/>
        <v>0</v>
      </c>
      <c r="DK24" s="84">
        <f t="shared" si="158"/>
        <v>0</v>
      </c>
      <c r="DL24" s="84">
        <f t="shared" si="158"/>
        <v>0</v>
      </c>
      <c r="DM24" s="84">
        <f t="shared" si="158"/>
        <v>0</v>
      </c>
      <c r="DN24" s="84">
        <f t="shared" si="158"/>
        <v>0</v>
      </c>
      <c r="DO24" s="84">
        <f t="shared" si="158"/>
        <v>0</v>
      </c>
      <c r="DP24" s="84">
        <f t="shared" si="158"/>
        <v>0</v>
      </c>
      <c r="DQ24" s="84">
        <f t="shared" si="158"/>
        <v>0</v>
      </c>
      <c r="DR24" s="84">
        <f t="shared" si="158"/>
        <v>0</v>
      </c>
      <c r="DS24" s="84">
        <f t="shared" si="158"/>
        <v>0</v>
      </c>
      <c r="DT24" s="84">
        <f t="shared" si="158"/>
        <v>0</v>
      </c>
      <c r="DU24" s="84">
        <f t="shared" si="158"/>
        <v>0</v>
      </c>
      <c r="DV24" s="84">
        <f t="shared" si="158"/>
        <v>0</v>
      </c>
      <c r="DW24" s="84">
        <f t="shared" si="158"/>
        <v>0</v>
      </c>
      <c r="DX24" s="84">
        <f t="shared" si="158"/>
        <v>0</v>
      </c>
      <c r="DY24" s="85">
        <f>SUM(DY20:DY23)</f>
        <v>3592</v>
      </c>
      <c r="DZ24" s="86">
        <f t="shared" si="158"/>
        <v>0</v>
      </c>
      <c r="EA24" s="84">
        <f t="shared" si="158"/>
        <v>955</v>
      </c>
      <c r="EB24" s="84">
        <f t="shared" si="158"/>
        <v>0</v>
      </c>
      <c r="EC24" s="84">
        <f t="shared" ref="EC24:FD24" si="159">SUM(EC20:EC23)</f>
        <v>0</v>
      </c>
      <c r="ED24" s="84">
        <f t="shared" si="159"/>
        <v>0</v>
      </c>
      <c r="EE24" s="84">
        <f t="shared" si="159"/>
        <v>0</v>
      </c>
      <c r="EF24" s="84">
        <f t="shared" si="159"/>
        <v>0</v>
      </c>
      <c r="EG24" s="84">
        <f t="shared" si="159"/>
        <v>0</v>
      </c>
      <c r="EH24" s="84">
        <f t="shared" si="159"/>
        <v>0</v>
      </c>
      <c r="EI24" s="84">
        <f t="shared" si="159"/>
        <v>0</v>
      </c>
      <c r="EJ24" s="84">
        <f t="shared" si="159"/>
        <v>0</v>
      </c>
      <c r="EK24" s="84">
        <f t="shared" si="159"/>
        <v>0</v>
      </c>
      <c r="EL24" s="84">
        <f t="shared" si="159"/>
        <v>0</v>
      </c>
      <c r="EM24" s="84">
        <f t="shared" si="159"/>
        <v>0</v>
      </c>
      <c r="EN24" s="84">
        <f t="shared" si="159"/>
        <v>2790</v>
      </c>
      <c r="EO24" s="84">
        <f t="shared" si="159"/>
        <v>0</v>
      </c>
      <c r="EP24" s="84">
        <f t="shared" si="159"/>
        <v>0</v>
      </c>
      <c r="EQ24" s="84">
        <f t="shared" si="159"/>
        <v>0</v>
      </c>
      <c r="ER24" s="84">
        <f t="shared" si="159"/>
        <v>0</v>
      </c>
      <c r="ES24" s="84">
        <f t="shared" si="159"/>
        <v>0</v>
      </c>
      <c r="ET24" s="84">
        <f t="shared" si="159"/>
        <v>0</v>
      </c>
      <c r="EU24" s="84">
        <f t="shared" si="159"/>
        <v>0</v>
      </c>
      <c r="EV24" s="84">
        <f t="shared" si="159"/>
        <v>0</v>
      </c>
      <c r="EW24" s="84">
        <f t="shared" si="159"/>
        <v>0</v>
      </c>
      <c r="EX24" s="84">
        <f t="shared" si="159"/>
        <v>0</v>
      </c>
      <c r="EY24" s="84">
        <f t="shared" si="159"/>
        <v>0</v>
      </c>
      <c r="EZ24" s="84">
        <f t="shared" si="159"/>
        <v>0</v>
      </c>
      <c r="FA24" s="84">
        <f t="shared" si="159"/>
        <v>0</v>
      </c>
      <c r="FB24" s="84">
        <f t="shared" si="159"/>
        <v>0</v>
      </c>
      <c r="FC24" s="84">
        <f t="shared" si="159"/>
        <v>0</v>
      </c>
      <c r="FD24" s="84">
        <f t="shared" si="159"/>
        <v>0</v>
      </c>
      <c r="FE24" s="85">
        <f>SUM(FE20:FE23)</f>
        <v>3745</v>
      </c>
    </row>
    <row r="25" spans="1:165" x14ac:dyDescent="0.25">
      <c r="A25" s="1"/>
      <c r="B25" s="13" t="s">
        <v>64</v>
      </c>
      <c r="C25" s="84">
        <f>+C18-C24</f>
        <v>0</v>
      </c>
      <c r="D25" s="84">
        <f>+D18-D24</f>
        <v>857</v>
      </c>
      <c r="E25" s="84">
        <f t="shared" ref="E25:BP25" si="160">+E18-E24</f>
        <v>0</v>
      </c>
      <c r="F25" s="84">
        <f t="shared" si="160"/>
        <v>-500</v>
      </c>
      <c r="G25" s="84">
        <f t="shared" si="160"/>
        <v>0</v>
      </c>
      <c r="H25" s="84">
        <f t="shared" si="160"/>
        <v>0</v>
      </c>
      <c r="I25" s="84">
        <f t="shared" si="160"/>
        <v>0</v>
      </c>
      <c r="J25" s="84">
        <f t="shared" si="160"/>
        <v>0</v>
      </c>
      <c r="K25" s="84">
        <f t="shared" si="160"/>
        <v>0</v>
      </c>
      <c r="L25" s="84">
        <f t="shared" si="160"/>
        <v>0</v>
      </c>
      <c r="M25" s="84">
        <f t="shared" si="160"/>
        <v>0</v>
      </c>
      <c r="N25" s="84">
        <f t="shared" si="160"/>
        <v>0</v>
      </c>
      <c r="O25" s="84">
        <f t="shared" si="160"/>
        <v>-484</v>
      </c>
      <c r="P25" s="84">
        <f t="shared" si="160"/>
        <v>0</v>
      </c>
      <c r="Q25" s="84">
        <f t="shared" si="160"/>
        <v>0</v>
      </c>
      <c r="R25" s="84">
        <f t="shared" si="160"/>
        <v>0</v>
      </c>
      <c r="S25" s="84">
        <f t="shared" si="160"/>
        <v>0</v>
      </c>
      <c r="T25" s="84">
        <f t="shared" si="160"/>
        <v>0</v>
      </c>
      <c r="U25" s="84">
        <f t="shared" si="160"/>
        <v>0</v>
      </c>
      <c r="V25" s="84">
        <f t="shared" si="160"/>
        <v>-315</v>
      </c>
      <c r="W25" s="84">
        <f t="shared" si="160"/>
        <v>0</v>
      </c>
      <c r="X25" s="84">
        <f t="shared" si="160"/>
        <v>0</v>
      </c>
      <c r="Y25" s="84">
        <f t="shared" si="160"/>
        <v>0</v>
      </c>
      <c r="Z25" s="84">
        <f t="shared" si="160"/>
        <v>0</v>
      </c>
      <c r="AA25" s="84">
        <f t="shared" si="160"/>
        <v>0</v>
      </c>
      <c r="AB25" s="84">
        <f t="shared" si="160"/>
        <v>0</v>
      </c>
      <c r="AC25" s="84">
        <f t="shared" si="160"/>
        <v>0</v>
      </c>
      <c r="AD25" s="84">
        <f t="shared" si="160"/>
        <v>0</v>
      </c>
      <c r="AE25" s="84">
        <f t="shared" si="160"/>
        <v>0</v>
      </c>
      <c r="AF25" s="84">
        <f t="shared" si="160"/>
        <v>391</v>
      </c>
      <c r="AG25" s="84">
        <f>+AG18-AG24</f>
        <v>0</v>
      </c>
      <c r="AH25" s="85">
        <f>+AH18-AH24</f>
        <v>-51</v>
      </c>
      <c r="AI25" s="86">
        <f t="shared" si="160"/>
        <v>880</v>
      </c>
      <c r="AJ25" s="86">
        <f t="shared" ref="AJ25:AO25" si="161">+AJ18-AJ24</f>
        <v>0</v>
      </c>
      <c r="AK25" s="86">
        <f t="shared" si="161"/>
        <v>-477</v>
      </c>
      <c r="AL25" s="86">
        <f t="shared" si="161"/>
        <v>0</v>
      </c>
      <c r="AM25" s="86">
        <f t="shared" si="161"/>
        <v>0</v>
      </c>
      <c r="AN25" s="86">
        <f t="shared" si="161"/>
        <v>0</v>
      </c>
      <c r="AO25" s="86">
        <f t="shared" si="161"/>
        <v>0</v>
      </c>
      <c r="AP25" s="84">
        <f t="shared" si="160"/>
        <v>0</v>
      </c>
      <c r="AQ25" s="84">
        <f t="shared" si="160"/>
        <v>0</v>
      </c>
      <c r="AR25" s="84">
        <f t="shared" si="160"/>
        <v>0</v>
      </c>
      <c r="AS25" s="84">
        <f t="shared" si="160"/>
        <v>0</v>
      </c>
      <c r="AT25" s="84">
        <f t="shared" si="160"/>
        <v>0</v>
      </c>
      <c r="AU25" s="84">
        <f t="shared" si="160"/>
        <v>0</v>
      </c>
      <c r="AV25" s="84">
        <f t="shared" si="160"/>
        <v>0</v>
      </c>
      <c r="AW25" s="84">
        <f t="shared" si="160"/>
        <v>-2541</v>
      </c>
      <c r="AX25" s="84">
        <f t="shared" si="160"/>
        <v>0</v>
      </c>
      <c r="AY25" s="84">
        <f t="shared" si="160"/>
        <v>0</v>
      </c>
      <c r="AZ25" s="84">
        <f t="shared" si="160"/>
        <v>0</v>
      </c>
      <c r="BA25" s="84">
        <f t="shared" si="160"/>
        <v>0</v>
      </c>
      <c r="BB25" s="84">
        <f t="shared" si="160"/>
        <v>0</v>
      </c>
      <c r="BC25" s="84">
        <f t="shared" si="160"/>
        <v>0</v>
      </c>
      <c r="BD25" s="84">
        <f t="shared" si="160"/>
        <v>0</v>
      </c>
      <c r="BE25" s="84">
        <f t="shared" si="160"/>
        <v>0</v>
      </c>
      <c r="BF25" s="84">
        <f t="shared" si="160"/>
        <v>0</v>
      </c>
      <c r="BG25" s="84">
        <f t="shared" si="160"/>
        <v>0</v>
      </c>
      <c r="BH25" s="84">
        <f t="shared" si="160"/>
        <v>0</v>
      </c>
      <c r="BI25" s="84">
        <f t="shared" si="160"/>
        <v>3926</v>
      </c>
      <c r="BJ25" s="84">
        <f t="shared" si="160"/>
        <v>0</v>
      </c>
      <c r="BK25" s="84">
        <f t="shared" si="160"/>
        <v>0</v>
      </c>
      <c r="BL25" s="84">
        <f t="shared" si="160"/>
        <v>0</v>
      </c>
      <c r="BM25" s="84">
        <f>+BM18-BM24</f>
        <v>-8358</v>
      </c>
      <c r="BN25" s="85">
        <f>+BN18-BN24</f>
        <v>-6570</v>
      </c>
      <c r="BO25" s="86">
        <f t="shared" si="160"/>
        <v>0</v>
      </c>
      <c r="BP25" s="84">
        <f t="shared" si="160"/>
        <v>0</v>
      </c>
      <c r="BQ25" s="84">
        <f t="shared" ref="BQ25:EB25" si="162">+BQ18-BQ24</f>
        <v>0</v>
      </c>
      <c r="BR25" s="84">
        <f t="shared" si="162"/>
        <v>0</v>
      </c>
      <c r="BS25" s="84">
        <f t="shared" si="162"/>
        <v>0</v>
      </c>
      <c r="BT25" s="84">
        <f t="shared" si="162"/>
        <v>0</v>
      </c>
      <c r="BU25" s="84">
        <f t="shared" si="162"/>
        <v>0</v>
      </c>
      <c r="BV25" s="84">
        <f t="shared" si="162"/>
        <v>0</v>
      </c>
      <c r="BW25" s="84">
        <f t="shared" si="162"/>
        <v>0</v>
      </c>
      <c r="BX25" s="84">
        <f t="shared" si="162"/>
        <v>0</v>
      </c>
      <c r="BY25" s="84">
        <f t="shared" si="162"/>
        <v>0</v>
      </c>
      <c r="BZ25" s="84">
        <f t="shared" si="162"/>
        <v>0</v>
      </c>
      <c r="CA25" s="84">
        <f t="shared" si="162"/>
        <v>0</v>
      </c>
      <c r="CB25" s="84">
        <f t="shared" si="162"/>
        <v>0</v>
      </c>
      <c r="CC25" s="84">
        <f t="shared" si="162"/>
        <v>0</v>
      </c>
      <c r="CD25" s="84">
        <f t="shared" si="162"/>
        <v>0</v>
      </c>
      <c r="CE25" s="84">
        <f t="shared" si="162"/>
        <v>-2780</v>
      </c>
      <c r="CF25" s="84">
        <f t="shared" si="162"/>
        <v>0</v>
      </c>
      <c r="CG25" s="84">
        <f t="shared" si="162"/>
        <v>0</v>
      </c>
      <c r="CH25" s="84">
        <f t="shared" si="162"/>
        <v>0</v>
      </c>
      <c r="CI25" s="84">
        <f t="shared" si="162"/>
        <v>0</v>
      </c>
      <c r="CJ25" s="84">
        <f t="shared" si="162"/>
        <v>0</v>
      </c>
      <c r="CK25" s="84">
        <f t="shared" si="162"/>
        <v>0</v>
      </c>
      <c r="CL25" s="84">
        <f t="shared" si="162"/>
        <v>0</v>
      </c>
      <c r="CM25" s="84">
        <f t="shared" si="162"/>
        <v>0</v>
      </c>
      <c r="CN25" s="84">
        <f t="shared" si="162"/>
        <v>0</v>
      </c>
      <c r="CO25" s="84">
        <f t="shared" si="162"/>
        <v>2794</v>
      </c>
      <c r="CP25" s="84">
        <f t="shared" si="162"/>
        <v>0</v>
      </c>
      <c r="CQ25" s="84">
        <f t="shared" si="162"/>
        <v>0</v>
      </c>
      <c r="CR25" s="242">
        <f t="shared" si="162"/>
        <v>0</v>
      </c>
      <c r="CS25" s="85">
        <f t="shared" si="162"/>
        <v>14</v>
      </c>
      <c r="CT25" s="86">
        <f>+CT18-CT24</f>
        <v>0</v>
      </c>
      <c r="CU25" s="86">
        <f t="shared" si="162"/>
        <v>0</v>
      </c>
      <c r="CV25" s="84">
        <f t="shared" si="162"/>
        <v>0</v>
      </c>
      <c r="CW25" s="84">
        <f t="shared" si="162"/>
        <v>0</v>
      </c>
      <c r="CX25" s="84">
        <f t="shared" si="162"/>
        <v>0</v>
      </c>
      <c r="CY25" s="84">
        <f t="shared" si="162"/>
        <v>0</v>
      </c>
      <c r="CZ25" s="84">
        <f t="shared" si="162"/>
        <v>0</v>
      </c>
      <c r="DA25" s="84">
        <f t="shared" si="162"/>
        <v>0</v>
      </c>
      <c r="DB25" s="84">
        <f t="shared" si="162"/>
        <v>0</v>
      </c>
      <c r="DC25" s="84">
        <f t="shared" si="162"/>
        <v>0</v>
      </c>
      <c r="DD25" s="84">
        <f t="shared" si="162"/>
        <v>0</v>
      </c>
      <c r="DE25" s="84">
        <f t="shared" si="162"/>
        <v>0</v>
      </c>
      <c r="DF25" s="84">
        <f t="shared" si="162"/>
        <v>0</v>
      </c>
      <c r="DG25" s="84">
        <f t="shared" si="162"/>
        <v>0</v>
      </c>
      <c r="DH25" s="84">
        <f t="shared" si="162"/>
        <v>-2794</v>
      </c>
      <c r="DI25" s="84">
        <f t="shared" si="162"/>
        <v>0</v>
      </c>
      <c r="DJ25" s="84">
        <f t="shared" si="162"/>
        <v>0</v>
      </c>
      <c r="DK25" s="84">
        <f t="shared" si="162"/>
        <v>0</v>
      </c>
      <c r="DL25" s="84">
        <f t="shared" si="162"/>
        <v>0</v>
      </c>
      <c r="DM25" s="84">
        <f t="shared" si="162"/>
        <v>0</v>
      </c>
      <c r="DN25" s="84">
        <f t="shared" si="162"/>
        <v>0</v>
      </c>
      <c r="DO25" s="84">
        <f t="shared" si="162"/>
        <v>0</v>
      </c>
      <c r="DP25" s="84">
        <f t="shared" si="162"/>
        <v>0</v>
      </c>
      <c r="DQ25" s="84">
        <f t="shared" si="162"/>
        <v>2794</v>
      </c>
      <c r="DR25" s="84">
        <f t="shared" si="162"/>
        <v>0</v>
      </c>
      <c r="DS25" s="84">
        <f t="shared" si="162"/>
        <v>0</v>
      </c>
      <c r="DT25" s="84">
        <f t="shared" si="162"/>
        <v>0</v>
      </c>
      <c r="DU25" s="84">
        <f t="shared" si="162"/>
        <v>0</v>
      </c>
      <c r="DV25" s="84">
        <f t="shared" si="162"/>
        <v>0</v>
      </c>
      <c r="DW25" s="84">
        <f t="shared" si="162"/>
        <v>0</v>
      </c>
      <c r="DX25" s="84">
        <f t="shared" si="162"/>
        <v>0</v>
      </c>
      <c r="DY25" s="85">
        <f>+DY18-DY24</f>
        <v>0</v>
      </c>
      <c r="DZ25" s="86">
        <f t="shared" si="162"/>
        <v>0</v>
      </c>
      <c r="EA25" s="84">
        <f t="shared" si="162"/>
        <v>0</v>
      </c>
      <c r="EB25" s="84">
        <f t="shared" si="162"/>
        <v>0</v>
      </c>
      <c r="EC25" s="84">
        <f t="shared" ref="EC25:FD25" si="163">+EC18-EC24</f>
        <v>0</v>
      </c>
      <c r="ED25" s="84">
        <f t="shared" si="163"/>
        <v>0</v>
      </c>
      <c r="EE25" s="84">
        <f t="shared" si="163"/>
        <v>0</v>
      </c>
      <c r="EF25" s="84">
        <f t="shared" si="163"/>
        <v>0</v>
      </c>
      <c r="EG25" s="84">
        <f t="shared" si="163"/>
        <v>0</v>
      </c>
      <c r="EH25" s="84">
        <f t="shared" si="163"/>
        <v>0</v>
      </c>
      <c r="EI25" s="84">
        <f t="shared" si="163"/>
        <v>0</v>
      </c>
      <c r="EJ25" s="84">
        <f t="shared" si="163"/>
        <v>0</v>
      </c>
      <c r="EK25" s="84">
        <f t="shared" si="163"/>
        <v>0</v>
      </c>
      <c r="EL25" s="84">
        <f t="shared" si="163"/>
        <v>0</v>
      </c>
      <c r="EM25" s="84">
        <f t="shared" si="163"/>
        <v>0</v>
      </c>
      <c r="EN25" s="84">
        <f t="shared" si="163"/>
        <v>-2790</v>
      </c>
      <c r="EO25" s="84">
        <f t="shared" si="163"/>
        <v>0</v>
      </c>
      <c r="EP25" s="84">
        <f t="shared" si="163"/>
        <v>0</v>
      </c>
      <c r="EQ25" s="84">
        <f t="shared" si="163"/>
        <v>0</v>
      </c>
      <c r="ER25" s="84">
        <f t="shared" si="163"/>
        <v>0</v>
      </c>
      <c r="ES25" s="84">
        <f t="shared" si="163"/>
        <v>0</v>
      </c>
      <c r="ET25" s="84">
        <f t="shared" si="163"/>
        <v>0</v>
      </c>
      <c r="EU25" s="84">
        <f t="shared" si="163"/>
        <v>0</v>
      </c>
      <c r="EV25" s="84">
        <f t="shared" si="163"/>
        <v>0</v>
      </c>
      <c r="EW25" s="84">
        <f t="shared" si="163"/>
        <v>0</v>
      </c>
      <c r="EX25" s="84">
        <f t="shared" si="163"/>
        <v>0</v>
      </c>
      <c r="EY25" s="84">
        <f t="shared" si="163"/>
        <v>0</v>
      </c>
      <c r="EZ25" s="84">
        <f t="shared" si="163"/>
        <v>2750</v>
      </c>
      <c r="FA25" s="84">
        <f t="shared" si="163"/>
        <v>0</v>
      </c>
      <c r="FB25" s="84">
        <f t="shared" si="163"/>
        <v>0</v>
      </c>
      <c r="FC25" s="84">
        <f t="shared" si="163"/>
        <v>0</v>
      </c>
      <c r="FD25" s="84">
        <f t="shared" si="163"/>
        <v>0</v>
      </c>
      <c r="FE25" s="85">
        <f>+FE18-FE24</f>
        <v>-40</v>
      </c>
    </row>
    <row r="26" spans="1:165" x14ac:dyDescent="0.25">
      <c r="A26" s="1"/>
      <c r="B26" s="13" t="s">
        <v>65</v>
      </c>
      <c r="C26" s="84">
        <f t="shared" ref="C26:AI26" si="164">C12+C25</f>
        <v>41614</v>
      </c>
      <c r="D26" s="207">
        <f>D12+D25</f>
        <v>42471</v>
      </c>
      <c r="E26" s="84">
        <f t="shared" si="164"/>
        <v>42471</v>
      </c>
      <c r="F26" s="84">
        <f t="shared" si="164"/>
        <v>41971</v>
      </c>
      <c r="G26" s="84">
        <f t="shared" si="164"/>
        <v>41971</v>
      </c>
      <c r="H26" s="84">
        <f t="shared" si="164"/>
        <v>41971</v>
      </c>
      <c r="I26" s="84">
        <f t="shared" si="164"/>
        <v>41971</v>
      </c>
      <c r="J26" s="84">
        <f t="shared" si="164"/>
        <v>41971</v>
      </c>
      <c r="K26" s="84">
        <f t="shared" si="164"/>
        <v>41971</v>
      </c>
      <c r="L26" s="84">
        <f t="shared" si="164"/>
        <v>41971</v>
      </c>
      <c r="M26" s="84">
        <f t="shared" si="164"/>
        <v>41971</v>
      </c>
      <c r="N26" s="84">
        <f t="shared" si="164"/>
        <v>41971</v>
      </c>
      <c r="O26" s="84">
        <f t="shared" si="164"/>
        <v>41487</v>
      </c>
      <c r="P26" s="84">
        <f t="shared" si="164"/>
        <v>41487</v>
      </c>
      <c r="Q26" s="84">
        <f t="shared" si="164"/>
        <v>41487</v>
      </c>
      <c r="R26" s="84">
        <f t="shared" si="164"/>
        <v>41487</v>
      </c>
      <c r="S26" s="84">
        <f t="shared" si="164"/>
        <v>41487</v>
      </c>
      <c r="T26" s="84">
        <f t="shared" si="164"/>
        <v>41487</v>
      </c>
      <c r="U26" s="84">
        <f t="shared" si="164"/>
        <v>41487</v>
      </c>
      <c r="V26" s="84">
        <f t="shared" si="164"/>
        <v>41172</v>
      </c>
      <c r="W26" s="84">
        <f t="shared" si="164"/>
        <v>41172</v>
      </c>
      <c r="X26" s="84">
        <f t="shared" si="164"/>
        <v>41172</v>
      </c>
      <c r="Y26" s="84">
        <f t="shared" si="164"/>
        <v>41172</v>
      </c>
      <c r="Z26" s="84">
        <f t="shared" si="164"/>
        <v>41172</v>
      </c>
      <c r="AA26" s="84">
        <f t="shared" si="164"/>
        <v>41172</v>
      </c>
      <c r="AB26" s="84">
        <f t="shared" si="164"/>
        <v>41172</v>
      </c>
      <c r="AC26" s="84">
        <f t="shared" si="164"/>
        <v>41172</v>
      </c>
      <c r="AD26" s="84">
        <f t="shared" si="164"/>
        <v>41172</v>
      </c>
      <c r="AE26" s="84">
        <f t="shared" si="164"/>
        <v>41172</v>
      </c>
      <c r="AF26" s="84">
        <f t="shared" si="164"/>
        <v>41563</v>
      </c>
      <c r="AG26" s="84">
        <f>AG12+AG25</f>
        <v>41563</v>
      </c>
      <c r="AH26" s="85">
        <f>AH12+AH25</f>
        <v>41563</v>
      </c>
      <c r="AI26" s="86">
        <f t="shared" si="164"/>
        <v>42443</v>
      </c>
      <c r="AJ26" s="86">
        <f t="shared" ref="AJ26:AO26" si="165">AJ12+AJ25</f>
        <v>42443</v>
      </c>
      <c r="AK26" s="86">
        <f t="shared" si="165"/>
        <v>41966</v>
      </c>
      <c r="AL26" s="86">
        <f t="shared" si="165"/>
        <v>41966</v>
      </c>
      <c r="AM26" s="86">
        <f t="shared" si="165"/>
        <v>41966</v>
      </c>
      <c r="AN26" s="86">
        <f t="shared" si="165"/>
        <v>41966</v>
      </c>
      <c r="AO26" s="86">
        <f t="shared" si="165"/>
        <v>41966</v>
      </c>
      <c r="AP26" s="84">
        <f t="shared" ref="AP26:BO26" si="166">AP12+AP25</f>
        <v>41966</v>
      </c>
      <c r="AQ26" s="84">
        <f t="shared" si="166"/>
        <v>41966</v>
      </c>
      <c r="AR26" s="84">
        <f t="shared" si="166"/>
        <v>41966</v>
      </c>
      <c r="AS26" s="84">
        <f t="shared" si="166"/>
        <v>41966</v>
      </c>
      <c r="AT26" s="84">
        <f t="shared" si="166"/>
        <v>41966</v>
      </c>
      <c r="AU26" s="84">
        <f t="shared" si="166"/>
        <v>41966</v>
      </c>
      <c r="AV26" s="84">
        <f t="shared" si="166"/>
        <v>41966</v>
      </c>
      <c r="AW26" s="84">
        <f t="shared" si="166"/>
        <v>39425</v>
      </c>
      <c r="AX26" s="84">
        <f t="shared" si="166"/>
        <v>39425</v>
      </c>
      <c r="AY26" s="84">
        <f t="shared" si="166"/>
        <v>39425</v>
      </c>
      <c r="AZ26" s="84">
        <f t="shared" si="166"/>
        <v>39425</v>
      </c>
      <c r="BA26" s="84">
        <f t="shared" si="166"/>
        <v>39425</v>
      </c>
      <c r="BB26" s="84">
        <f t="shared" si="166"/>
        <v>39425</v>
      </c>
      <c r="BC26" s="84">
        <f t="shared" si="166"/>
        <v>39425</v>
      </c>
      <c r="BD26" s="84">
        <f t="shared" si="166"/>
        <v>39425</v>
      </c>
      <c r="BE26" s="84">
        <f t="shared" si="166"/>
        <v>39425</v>
      </c>
      <c r="BF26" s="84">
        <f t="shared" si="166"/>
        <v>39425</v>
      </c>
      <c r="BG26" s="84">
        <f t="shared" si="166"/>
        <v>39425</v>
      </c>
      <c r="BH26" s="84">
        <f t="shared" si="166"/>
        <v>39425</v>
      </c>
      <c r="BI26" s="84">
        <f t="shared" si="166"/>
        <v>43351</v>
      </c>
      <c r="BJ26" s="84">
        <f t="shared" si="166"/>
        <v>43351</v>
      </c>
      <c r="BK26" s="84">
        <f t="shared" si="166"/>
        <v>43351</v>
      </c>
      <c r="BL26" s="84">
        <f t="shared" si="166"/>
        <v>43351</v>
      </c>
      <c r="BM26" s="84">
        <f t="shared" si="166"/>
        <v>34993</v>
      </c>
      <c r="BN26" s="85">
        <f>BN12+BN25</f>
        <v>34993</v>
      </c>
      <c r="BO26" s="86">
        <f t="shared" si="166"/>
        <v>34993</v>
      </c>
      <c r="BP26" s="84">
        <f t="shared" ref="BP26:CV26" si="167">BP12+BP25</f>
        <v>34993</v>
      </c>
      <c r="BQ26" s="84">
        <f t="shared" si="167"/>
        <v>34993</v>
      </c>
      <c r="BR26" s="84">
        <f t="shared" si="167"/>
        <v>34993</v>
      </c>
      <c r="BS26" s="84">
        <f t="shared" si="167"/>
        <v>34993</v>
      </c>
      <c r="BT26" s="84">
        <f t="shared" si="167"/>
        <v>34993</v>
      </c>
      <c r="BU26" s="84">
        <f t="shared" si="167"/>
        <v>34993</v>
      </c>
      <c r="BV26" s="84">
        <f t="shared" si="167"/>
        <v>34993</v>
      </c>
      <c r="BW26" s="84">
        <f t="shared" si="167"/>
        <v>34993</v>
      </c>
      <c r="BX26" s="84">
        <f t="shared" si="167"/>
        <v>34993</v>
      </c>
      <c r="BY26" s="84">
        <f t="shared" si="167"/>
        <v>34993</v>
      </c>
      <c r="BZ26" s="84">
        <f t="shared" si="167"/>
        <v>34993</v>
      </c>
      <c r="CA26" s="84">
        <f t="shared" si="167"/>
        <v>34993</v>
      </c>
      <c r="CB26" s="84">
        <f t="shared" si="167"/>
        <v>34993</v>
      </c>
      <c r="CC26" s="84">
        <f t="shared" si="167"/>
        <v>34993</v>
      </c>
      <c r="CD26" s="84">
        <f t="shared" si="167"/>
        <v>34993</v>
      </c>
      <c r="CE26" s="84">
        <f t="shared" si="167"/>
        <v>32213</v>
      </c>
      <c r="CF26" s="84">
        <f t="shared" si="167"/>
        <v>32213</v>
      </c>
      <c r="CG26" s="84">
        <f t="shared" si="167"/>
        <v>32213</v>
      </c>
      <c r="CH26" s="84">
        <f t="shared" si="167"/>
        <v>32213</v>
      </c>
      <c r="CI26" s="84">
        <f t="shared" si="167"/>
        <v>32213</v>
      </c>
      <c r="CJ26" s="84">
        <f t="shared" si="167"/>
        <v>32213</v>
      </c>
      <c r="CK26" s="84">
        <f t="shared" si="167"/>
        <v>32213</v>
      </c>
      <c r="CL26" s="84">
        <f t="shared" si="167"/>
        <v>32213</v>
      </c>
      <c r="CM26" s="84">
        <f t="shared" si="167"/>
        <v>32213</v>
      </c>
      <c r="CN26" s="84">
        <f t="shared" si="167"/>
        <v>32213</v>
      </c>
      <c r="CO26" s="84">
        <f t="shared" si="167"/>
        <v>35007</v>
      </c>
      <c r="CP26" s="84">
        <f t="shared" si="167"/>
        <v>35007</v>
      </c>
      <c r="CQ26" s="84">
        <f t="shared" si="167"/>
        <v>35007</v>
      </c>
      <c r="CR26" s="242">
        <f t="shared" si="167"/>
        <v>35007</v>
      </c>
      <c r="CS26" s="85">
        <f t="shared" si="167"/>
        <v>35007</v>
      </c>
      <c r="CT26" s="86">
        <f>CT12+CT25</f>
        <v>35007</v>
      </c>
      <c r="CU26" s="86">
        <f t="shared" si="167"/>
        <v>35007</v>
      </c>
      <c r="CV26" s="84">
        <f t="shared" si="167"/>
        <v>35007</v>
      </c>
      <c r="CW26" s="84">
        <f t="shared" ref="CW26:EA26" si="168">CW12+CW25</f>
        <v>35007</v>
      </c>
      <c r="CX26" s="84">
        <f t="shared" si="168"/>
        <v>35007</v>
      </c>
      <c r="CY26" s="84">
        <f t="shared" si="168"/>
        <v>35007</v>
      </c>
      <c r="CZ26" s="84">
        <f t="shared" si="168"/>
        <v>35007</v>
      </c>
      <c r="DA26" s="84">
        <f t="shared" si="168"/>
        <v>35007</v>
      </c>
      <c r="DB26" s="84">
        <f t="shared" si="168"/>
        <v>35007</v>
      </c>
      <c r="DC26" s="84">
        <f t="shared" si="168"/>
        <v>35007</v>
      </c>
      <c r="DD26" s="84">
        <f t="shared" si="168"/>
        <v>35007</v>
      </c>
      <c r="DE26" s="84">
        <f t="shared" si="168"/>
        <v>35007</v>
      </c>
      <c r="DF26" s="84">
        <f t="shared" si="168"/>
        <v>35007</v>
      </c>
      <c r="DG26" s="84">
        <f t="shared" si="168"/>
        <v>35007</v>
      </c>
      <c r="DH26" s="84">
        <f t="shared" si="168"/>
        <v>32213</v>
      </c>
      <c r="DI26" s="84">
        <f t="shared" si="168"/>
        <v>32213</v>
      </c>
      <c r="DJ26" s="84">
        <f t="shared" si="168"/>
        <v>32213</v>
      </c>
      <c r="DK26" s="84">
        <f t="shared" si="168"/>
        <v>32213</v>
      </c>
      <c r="DL26" s="84">
        <f t="shared" si="168"/>
        <v>32213</v>
      </c>
      <c r="DM26" s="84">
        <f t="shared" si="168"/>
        <v>32213</v>
      </c>
      <c r="DN26" s="84">
        <f t="shared" si="168"/>
        <v>32213</v>
      </c>
      <c r="DO26" s="84">
        <f t="shared" si="168"/>
        <v>32213</v>
      </c>
      <c r="DP26" s="84">
        <f t="shared" si="168"/>
        <v>32213</v>
      </c>
      <c r="DQ26" s="84">
        <f t="shared" si="168"/>
        <v>35007</v>
      </c>
      <c r="DR26" s="84">
        <f t="shared" si="168"/>
        <v>35007</v>
      </c>
      <c r="DS26" s="84">
        <f t="shared" si="168"/>
        <v>35007</v>
      </c>
      <c r="DT26" s="84">
        <f t="shared" si="168"/>
        <v>35007</v>
      </c>
      <c r="DU26" s="84">
        <f t="shared" si="168"/>
        <v>35007</v>
      </c>
      <c r="DV26" s="84">
        <f t="shared" si="168"/>
        <v>35007</v>
      </c>
      <c r="DW26" s="84">
        <f t="shared" si="168"/>
        <v>35007</v>
      </c>
      <c r="DX26" s="84">
        <f t="shared" si="168"/>
        <v>35007</v>
      </c>
      <c r="DY26" s="85">
        <f>DY12+DY25</f>
        <v>35007</v>
      </c>
      <c r="DZ26" s="86">
        <f t="shared" si="168"/>
        <v>35007</v>
      </c>
      <c r="EA26" s="84">
        <f t="shared" si="168"/>
        <v>35007</v>
      </c>
      <c r="EB26" s="84">
        <f t="shared" ref="EB26:FD26" si="169">EB12+EB25</f>
        <v>35007</v>
      </c>
      <c r="EC26" s="84">
        <f t="shared" si="169"/>
        <v>35007</v>
      </c>
      <c r="ED26" s="84">
        <f t="shared" si="169"/>
        <v>35007</v>
      </c>
      <c r="EE26" s="84">
        <f t="shared" si="169"/>
        <v>35007</v>
      </c>
      <c r="EF26" s="84">
        <f t="shared" si="169"/>
        <v>35007</v>
      </c>
      <c r="EG26" s="84">
        <f t="shared" si="169"/>
        <v>35007</v>
      </c>
      <c r="EH26" s="84">
        <f t="shared" si="169"/>
        <v>35007</v>
      </c>
      <c r="EI26" s="84">
        <f t="shared" si="169"/>
        <v>35007</v>
      </c>
      <c r="EJ26" s="84">
        <f t="shared" si="169"/>
        <v>35007</v>
      </c>
      <c r="EK26" s="84">
        <f t="shared" si="169"/>
        <v>35007</v>
      </c>
      <c r="EL26" s="84">
        <f t="shared" si="169"/>
        <v>35007</v>
      </c>
      <c r="EM26" s="84">
        <f t="shared" si="169"/>
        <v>35007</v>
      </c>
      <c r="EN26" s="84">
        <f t="shared" si="169"/>
        <v>32217</v>
      </c>
      <c r="EO26" s="84">
        <f t="shared" si="169"/>
        <v>32217</v>
      </c>
      <c r="EP26" s="84">
        <f t="shared" si="169"/>
        <v>32217</v>
      </c>
      <c r="EQ26" s="84">
        <f t="shared" si="169"/>
        <v>32217</v>
      </c>
      <c r="ER26" s="84">
        <f t="shared" si="169"/>
        <v>32217</v>
      </c>
      <c r="ES26" s="84">
        <f t="shared" si="169"/>
        <v>32217</v>
      </c>
      <c r="ET26" s="84">
        <f t="shared" si="169"/>
        <v>32217</v>
      </c>
      <c r="EU26" s="84">
        <f t="shared" si="169"/>
        <v>32217</v>
      </c>
      <c r="EV26" s="84">
        <f t="shared" si="169"/>
        <v>32217</v>
      </c>
      <c r="EW26" s="84">
        <f t="shared" si="169"/>
        <v>32217</v>
      </c>
      <c r="EX26" s="84">
        <f t="shared" si="169"/>
        <v>32217</v>
      </c>
      <c r="EY26" s="84">
        <f t="shared" si="169"/>
        <v>32217</v>
      </c>
      <c r="EZ26" s="84">
        <f t="shared" si="169"/>
        <v>34967</v>
      </c>
      <c r="FA26" s="84">
        <f t="shared" si="169"/>
        <v>34967</v>
      </c>
      <c r="FB26" s="84">
        <f t="shared" si="169"/>
        <v>34967</v>
      </c>
      <c r="FC26" s="84">
        <f t="shared" si="169"/>
        <v>34967</v>
      </c>
      <c r="FD26" s="84">
        <f t="shared" si="169"/>
        <v>34967</v>
      </c>
      <c r="FE26" s="85">
        <f>FE12+FE25</f>
        <v>34967</v>
      </c>
    </row>
    <row r="27" spans="1:165" hidden="1" x14ac:dyDescent="0.25">
      <c r="A27" s="41"/>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7">
        <f>+AG26-AH26</f>
        <v>0</v>
      </c>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7">
        <f>+BM26-BN26</f>
        <v>0</v>
      </c>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f>+CR26-CS26</f>
        <v>0</v>
      </c>
      <c r="CT27" s="7"/>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7">
        <f>+DX26-DY26</f>
        <v>0</v>
      </c>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7">
        <f>+FD26-FE26</f>
        <v>0</v>
      </c>
    </row>
    <row r="28" spans="1:165" hidden="1" x14ac:dyDescent="0.25">
      <c r="A28" s="27"/>
      <c r="B28" s="65" t="s">
        <v>66</v>
      </c>
      <c r="C28" s="66"/>
      <c r="D28" s="67">
        <f>SUM(D12,D14:D17)-SUM(D20:D23)-D26</f>
        <v>0</v>
      </c>
      <c r="E28" s="67">
        <f t="shared" ref="E28:AG28" si="170">SUM(E12,E14:E17)-SUM(E20:E23)-E26</f>
        <v>0</v>
      </c>
      <c r="F28" s="67">
        <f t="shared" si="170"/>
        <v>0</v>
      </c>
      <c r="G28" s="67">
        <f t="shared" si="170"/>
        <v>0</v>
      </c>
      <c r="H28" s="67">
        <f t="shared" si="170"/>
        <v>0</v>
      </c>
      <c r="I28" s="67">
        <f t="shared" si="170"/>
        <v>0</v>
      </c>
      <c r="J28" s="67">
        <f t="shared" si="170"/>
        <v>0</v>
      </c>
      <c r="K28" s="67">
        <f t="shared" si="170"/>
        <v>0</v>
      </c>
      <c r="L28" s="67">
        <f t="shared" si="170"/>
        <v>0</v>
      </c>
      <c r="M28" s="67">
        <f t="shared" si="170"/>
        <v>0</v>
      </c>
      <c r="N28" s="67">
        <f t="shared" si="170"/>
        <v>0</v>
      </c>
      <c r="O28" s="67">
        <f t="shared" si="170"/>
        <v>0</v>
      </c>
      <c r="P28" s="67">
        <f t="shared" si="170"/>
        <v>0</v>
      </c>
      <c r="Q28" s="67">
        <f t="shared" si="170"/>
        <v>0</v>
      </c>
      <c r="R28" s="67">
        <f t="shared" si="170"/>
        <v>0</v>
      </c>
      <c r="S28" s="67">
        <f t="shared" si="170"/>
        <v>0</v>
      </c>
      <c r="T28" s="67">
        <f t="shared" si="170"/>
        <v>0</v>
      </c>
      <c r="U28" s="67">
        <f t="shared" si="170"/>
        <v>0</v>
      </c>
      <c r="V28" s="67">
        <f t="shared" si="170"/>
        <v>0</v>
      </c>
      <c r="W28" s="67">
        <f t="shared" si="170"/>
        <v>0</v>
      </c>
      <c r="X28" s="67">
        <f t="shared" si="170"/>
        <v>0</v>
      </c>
      <c r="Y28" s="67">
        <f t="shared" si="170"/>
        <v>0</v>
      </c>
      <c r="Z28" s="67">
        <f t="shared" si="170"/>
        <v>0</v>
      </c>
      <c r="AA28" s="67">
        <f t="shared" si="170"/>
        <v>0</v>
      </c>
      <c r="AB28" s="67">
        <f t="shared" si="170"/>
        <v>0</v>
      </c>
      <c r="AC28" s="67">
        <f t="shared" si="170"/>
        <v>0</v>
      </c>
      <c r="AD28" s="67">
        <f t="shared" si="170"/>
        <v>0</v>
      </c>
      <c r="AE28" s="67">
        <f t="shared" si="170"/>
        <v>0</v>
      </c>
      <c r="AF28" s="67">
        <f t="shared" si="170"/>
        <v>0</v>
      </c>
      <c r="AG28" s="67">
        <f t="shared" si="170"/>
        <v>0</v>
      </c>
      <c r="AH28" s="67">
        <f>SUM(AH12,AH14:AH17)-SUM(AH20:AH23)-AH26</f>
        <v>0</v>
      </c>
      <c r="AI28" s="67">
        <f t="shared" ref="AI28:BM28" si="171">SUM(AI12,AI14:AI17)-SUM(AI20:AI23)-AI26</f>
        <v>0</v>
      </c>
      <c r="AJ28" s="67">
        <f t="shared" si="171"/>
        <v>0</v>
      </c>
      <c r="AK28" s="67">
        <f t="shared" si="171"/>
        <v>0</v>
      </c>
      <c r="AL28" s="67">
        <f t="shared" si="171"/>
        <v>0</v>
      </c>
      <c r="AM28" s="67">
        <f t="shared" si="171"/>
        <v>0</v>
      </c>
      <c r="AN28" s="67">
        <f t="shared" si="171"/>
        <v>0</v>
      </c>
      <c r="AO28" s="67">
        <f t="shared" si="171"/>
        <v>0</v>
      </c>
      <c r="AP28" s="67">
        <f t="shared" si="171"/>
        <v>0</v>
      </c>
      <c r="AQ28" s="67">
        <f t="shared" si="171"/>
        <v>0</v>
      </c>
      <c r="AR28" s="67">
        <f t="shared" si="171"/>
        <v>0</v>
      </c>
      <c r="AS28" s="67">
        <f t="shared" si="171"/>
        <v>0</v>
      </c>
      <c r="AT28" s="67">
        <f t="shared" si="171"/>
        <v>0</v>
      </c>
      <c r="AU28" s="67">
        <f t="shared" si="171"/>
        <v>0</v>
      </c>
      <c r="AV28" s="67">
        <f t="shared" si="171"/>
        <v>0</v>
      </c>
      <c r="AW28" s="67">
        <f t="shared" si="171"/>
        <v>0</v>
      </c>
      <c r="AX28" s="67">
        <f t="shared" si="171"/>
        <v>0</v>
      </c>
      <c r="AY28" s="67">
        <f t="shared" si="171"/>
        <v>0</v>
      </c>
      <c r="AZ28" s="67">
        <f t="shared" si="171"/>
        <v>0</v>
      </c>
      <c r="BA28" s="67">
        <f t="shared" si="171"/>
        <v>0</v>
      </c>
      <c r="BB28" s="67">
        <f t="shared" si="171"/>
        <v>0</v>
      </c>
      <c r="BC28" s="67">
        <f t="shared" si="171"/>
        <v>0</v>
      </c>
      <c r="BD28" s="67">
        <f t="shared" si="171"/>
        <v>0</v>
      </c>
      <c r="BE28" s="67">
        <f t="shared" si="171"/>
        <v>0</v>
      </c>
      <c r="BF28" s="67">
        <f t="shared" si="171"/>
        <v>0</v>
      </c>
      <c r="BG28" s="67">
        <f t="shared" si="171"/>
        <v>0</v>
      </c>
      <c r="BH28" s="67">
        <f t="shared" si="171"/>
        <v>0</v>
      </c>
      <c r="BI28" s="67">
        <f t="shared" si="171"/>
        <v>0</v>
      </c>
      <c r="BJ28" s="67">
        <f t="shared" si="171"/>
        <v>0</v>
      </c>
      <c r="BK28" s="67">
        <f t="shared" si="171"/>
        <v>0</v>
      </c>
      <c r="BL28" s="67">
        <f t="shared" si="171"/>
        <v>0</v>
      </c>
      <c r="BM28" s="67">
        <f t="shared" si="171"/>
        <v>0</v>
      </c>
      <c r="BN28" s="67">
        <f>SUM(BN12,BN14:BN17)-SUM(BN20:BN23)-BN26</f>
        <v>0</v>
      </c>
      <c r="BO28" s="67">
        <f t="shared" ref="BO28:CR28" si="172">SUM(BO12,BO14:BO17)-SUM(BO20:BO23)-BO26</f>
        <v>0</v>
      </c>
      <c r="BP28" s="67">
        <f t="shared" si="172"/>
        <v>0</v>
      </c>
      <c r="BQ28" s="67">
        <f t="shared" si="172"/>
        <v>0</v>
      </c>
      <c r="BR28" s="67">
        <f t="shared" si="172"/>
        <v>0</v>
      </c>
      <c r="BS28" s="67">
        <f t="shared" si="172"/>
        <v>0</v>
      </c>
      <c r="BT28" s="67">
        <f t="shared" si="172"/>
        <v>0</v>
      </c>
      <c r="BU28" s="67">
        <f t="shared" si="172"/>
        <v>0</v>
      </c>
      <c r="BV28" s="67">
        <f t="shared" si="172"/>
        <v>0</v>
      </c>
      <c r="BW28" s="67">
        <f t="shared" si="172"/>
        <v>0</v>
      </c>
      <c r="BX28" s="67">
        <f t="shared" si="172"/>
        <v>0</v>
      </c>
      <c r="BY28" s="67">
        <f t="shared" si="172"/>
        <v>0</v>
      </c>
      <c r="BZ28" s="67">
        <f t="shared" si="172"/>
        <v>0</v>
      </c>
      <c r="CA28" s="67">
        <f t="shared" si="172"/>
        <v>0</v>
      </c>
      <c r="CB28" s="67">
        <f t="shared" si="172"/>
        <v>0</v>
      </c>
      <c r="CC28" s="67">
        <f t="shared" si="172"/>
        <v>0</v>
      </c>
      <c r="CD28" s="67">
        <f t="shared" si="172"/>
        <v>0</v>
      </c>
      <c r="CE28" s="67">
        <f t="shared" si="172"/>
        <v>0</v>
      </c>
      <c r="CF28" s="67">
        <f t="shared" si="172"/>
        <v>0</v>
      </c>
      <c r="CG28" s="67">
        <f t="shared" si="172"/>
        <v>0</v>
      </c>
      <c r="CH28" s="67">
        <f t="shared" si="172"/>
        <v>0</v>
      </c>
      <c r="CI28" s="67">
        <f t="shared" si="172"/>
        <v>0</v>
      </c>
      <c r="CJ28" s="67">
        <f t="shared" si="172"/>
        <v>0</v>
      </c>
      <c r="CK28" s="67">
        <f t="shared" si="172"/>
        <v>0</v>
      </c>
      <c r="CL28" s="67">
        <f t="shared" si="172"/>
        <v>0</v>
      </c>
      <c r="CM28" s="67">
        <f t="shared" si="172"/>
        <v>0</v>
      </c>
      <c r="CN28" s="67">
        <f t="shared" si="172"/>
        <v>0</v>
      </c>
      <c r="CO28" s="67">
        <f t="shared" si="172"/>
        <v>0</v>
      </c>
      <c r="CP28" s="67">
        <f t="shared" si="172"/>
        <v>0</v>
      </c>
      <c r="CQ28" s="67">
        <f t="shared" si="172"/>
        <v>0</v>
      </c>
      <c r="CR28" s="67">
        <f t="shared" si="172"/>
        <v>0</v>
      </c>
      <c r="CS28" s="67">
        <f>SUM(CS12,CS14:CS17)-SUM(CS20:CS23)-CS26</f>
        <v>0</v>
      </c>
      <c r="CT28" s="67">
        <f t="shared" ref="CT28" si="173">SUM(CT12,CT14:CT17)-SUM(CT20:CT23)-CT26</f>
        <v>0</v>
      </c>
      <c r="CU28" s="67">
        <f t="shared" ref="CU28:DX28" si="174">SUM(CU12,CU14:CU17)-SUM(CU20:CU23)-CU26</f>
        <v>0</v>
      </c>
      <c r="CV28" s="67">
        <f t="shared" si="174"/>
        <v>0</v>
      </c>
      <c r="CW28" s="67">
        <f t="shared" si="174"/>
        <v>0</v>
      </c>
      <c r="CX28" s="67">
        <f t="shared" si="174"/>
        <v>0</v>
      </c>
      <c r="CY28" s="67">
        <f t="shared" si="174"/>
        <v>0</v>
      </c>
      <c r="CZ28" s="67">
        <f t="shared" si="174"/>
        <v>0</v>
      </c>
      <c r="DA28" s="67">
        <f t="shared" si="174"/>
        <v>0</v>
      </c>
      <c r="DB28" s="67">
        <f t="shared" si="174"/>
        <v>0</v>
      </c>
      <c r="DC28" s="67">
        <f t="shared" si="174"/>
        <v>0</v>
      </c>
      <c r="DD28" s="67">
        <f t="shared" si="174"/>
        <v>0</v>
      </c>
      <c r="DE28" s="67">
        <f t="shared" si="174"/>
        <v>0</v>
      </c>
      <c r="DF28" s="67">
        <f t="shared" si="174"/>
        <v>0</v>
      </c>
      <c r="DG28" s="67">
        <f t="shared" si="174"/>
        <v>0</v>
      </c>
      <c r="DH28" s="67">
        <f t="shared" si="174"/>
        <v>0</v>
      </c>
      <c r="DI28" s="67">
        <f t="shared" si="174"/>
        <v>0</v>
      </c>
      <c r="DJ28" s="67">
        <f t="shared" si="174"/>
        <v>0</v>
      </c>
      <c r="DK28" s="67">
        <f t="shared" si="174"/>
        <v>0</v>
      </c>
      <c r="DL28" s="67">
        <f t="shared" si="174"/>
        <v>0</v>
      </c>
      <c r="DM28" s="67">
        <f t="shared" si="174"/>
        <v>0</v>
      </c>
      <c r="DN28" s="67">
        <f t="shared" si="174"/>
        <v>0</v>
      </c>
      <c r="DO28" s="67">
        <f t="shared" si="174"/>
        <v>0</v>
      </c>
      <c r="DP28" s="67">
        <f t="shared" si="174"/>
        <v>0</v>
      </c>
      <c r="DQ28" s="67">
        <f t="shared" si="174"/>
        <v>0</v>
      </c>
      <c r="DR28" s="67">
        <f t="shared" si="174"/>
        <v>0</v>
      </c>
      <c r="DS28" s="67">
        <f t="shared" si="174"/>
        <v>0</v>
      </c>
      <c r="DT28" s="67">
        <f t="shared" si="174"/>
        <v>0</v>
      </c>
      <c r="DU28" s="67">
        <f t="shared" si="174"/>
        <v>0</v>
      </c>
      <c r="DV28" s="67">
        <f t="shared" si="174"/>
        <v>0</v>
      </c>
      <c r="DW28" s="67">
        <f t="shared" si="174"/>
        <v>0</v>
      </c>
      <c r="DX28" s="67">
        <f t="shared" si="174"/>
        <v>0</v>
      </c>
      <c r="DY28" s="67">
        <f>SUM(DY12,DY14:DY17)-SUM(DY20:DY23)-DY26</f>
        <v>0</v>
      </c>
      <c r="DZ28" s="67">
        <f t="shared" ref="DZ28:FD28" si="175">SUM(DZ12,DZ14:DZ17)-SUM(DZ20:DZ23)-DZ26</f>
        <v>0</v>
      </c>
      <c r="EA28" s="67">
        <f t="shared" si="175"/>
        <v>0</v>
      </c>
      <c r="EB28" s="67">
        <f t="shared" si="175"/>
        <v>0</v>
      </c>
      <c r="EC28" s="67">
        <f t="shared" si="175"/>
        <v>0</v>
      </c>
      <c r="ED28" s="67">
        <f t="shared" si="175"/>
        <v>0</v>
      </c>
      <c r="EE28" s="67">
        <f t="shared" si="175"/>
        <v>0</v>
      </c>
      <c r="EF28" s="67">
        <f t="shared" si="175"/>
        <v>0</v>
      </c>
      <c r="EG28" s="67">
        <f t="shared" si="175"/>
        <v>0</v>
      </c>
      <c r="EH28" s="67">
        <f t="shared" si="175"/>
        <v>0</v>
      </c>
      <c r="EI28" s="67">
        <f t="shared" si="175"/>
        <v>0</v>
      </c>
      <c r="EJ28" s="67">
        <f t="shared" si="175"/>
        <v>0</v>
      </c>
      <c r="EK28" s="67">
        <f t="shared" si="175"/>
        <v>0</v>
      </c>
      <c r="EL28" s="67">
        <f t="shared" si="175"/>
        <v>0</v>
      </c>
      <c r="EM28" s="67">
        <f t="shared" si="175"/>
        <v>0</v>
      </c>
      <c r="EN28" s="67">
        <f t="shared" si="175"/>
        <v>0</v>
      </c>
      <c r="EO28" s="67">
        <f t="shared" si="175"/>
        <v>0</v>
      </c>
      <c r="EP28" s="67">
        <f t="shared" si="175"/>
        <v>0</v>
      </c>
      <c r="EQ28" s="67">
        <f t="shared" si="175"/>
        <v>0</v>
      </c>
      <c r="ER28" s="67">
        <f t="shared" si="175"/>
        <v>0</v>
      </c>
      <c r="ES28" s="67">
        <f t="shared" si="175"/>
        <v>0</v>
      </c>
      <c r="ET28" s="67">
        <f t="shared" si="175"/>
        <v>0</v>
      </c>
      <c r="EU28" s="67">
        <f t="shared" si="175"/>
        <v>0</v>
      </c>
      <c r="EV28" s="67">
        <f t="shared" si="175"/>
        <v>0</v>
      </c>
      <c r="EW28" s="67">
        <f t="shared" si="175"/>
        <v>0</v>
      </c>
      <c r="EX28" s="67">
        <f t="shared" si="175"/>
        <v>0</v>
      </c>
      <c r="EY28" s="67">
        <f t="shared" si="175"/>
        <v>0</v>
      </c>
      <c r="EZ28" s="67">
        <f t="shared" si="175"/>
        <v>0</v>
      </c>
      <c r="FA28" s="67">
        <f t="shared" si="175"/>
        <v>0</v>
      </c>
      <c r="FB28" s="67">
        <f t="shared" si="175"/>
        <v>0</v>
      </c>
      <c r="FC28" s="67">
        <f t="shared" si="175"/>
        <v>0</v>
      </c>
      <c r="FD28" s="67">
        <f t="shared" si="175"/>
        <v>0</v>
      </c>
      <c r="FE28" s="28">
        <f>SUM(FE12,FE14:FE17)-SUM(FE20:FE23)-FE26</f>
        <v>0</v>
      </c>
    </row>
    <row r="29" spans="1:165" hidden="1" x14ac:dyDescent="0.25">
      <c r="A29" s="23"/>
      <c r="B29" s="65" t="s">
        <v>67</v>
      </c>
      <c r="C29" s="66"/>
      <c r="D29" s="67"/>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136" t="s">
        <v>68</v>
      </c>
      <c r="BB29" s="137">
        <f>MIN(R26:BA26)</f>
        <v>39425</v>
      </c>
      <c r="BC29" s="136"/>
      <c r="BD29" s="203"/>
      <c r="BE29" s="203"/>
      <c r="BF29" s="131"/>
      <c r="BG29" s="131"/>
      <c r="BH29" s="131"/>
      <c r="BI29" s="131"/>
      <c r="BJ29" s="131"/>
      <c r="BK29" s="131"/>
      <c r="BL29" s="131"/>
      <c r="BM29" s="131"/>
      <c r="BN29" s="131"/>
      <c r="BO29" s="131"/>
      <c r="BP29" s="131"/>
      <c r="BQ29" s="131"/>
      <c r="BR29" s="131"/>
      <c r="BS29" s="131"/>
      <c r="BT29" s="131"/>
      <c r="BU29" s="131"/>
      <c r="BV29" s="131"/>
      <c r="BW29" s="131"/>
      <c r="BX29" s="131"/>
      <c r="BY29" s="131"/>
      <c r="BZ29" s="131"/>
      <c r="CA29" s="131"/>
      <c r="CB29" s="131"/>
      <c r="CC29" s="131"/>
      <c r="CD29" s="136" t="s">
        <v>68</v>
      </c>
      <c r="CE29" s="137">
        <f>MIN(BB26:CD26)</f>
        <v>34993</v>
      </c>
      <c r="CF29" s="136"/>
      <c r="CH29" s="131"/>
      <c r="CI29" s="131"/>
      <c r="CJ29" s="131"/>
      <c r="CK29" s="131"/>
      <c r="CL29" s="131"/>
      <c r="CM29" s="131"/>
      <c r="CN29" s="131"/>
      <c r="CO29" s="131"/>
      <c r="CP29" s="131"/>
      <c r="CQ29" s="131"/>
      <c r="CR29" s="131"/>
      <c r="CS29" s="131"/>
      <c r="CT29" s="131"/>
      <c r="CU29" s="131"/>
      <c r="CV29" s="131"/>
      <c r="CW29" s="131"/>
      <c r="CX29" s="131"/>
      <c r="CY29" s="131"/>
      <c r="CZ29" s="131"/>
      <c r="DA29" s="131"/>
      <c r="DB29" s="131"/>
      <c r="DC29" s="131"/>
      <c r="DD29" s="131"/>
      <c r="DE29" s="131"/>
      <c r="DF29" s="131"/>
      <c r="DG29" s="136" t="s">
        <v>68</v>
      </c>
      <c r="DH29" s="137">
        <f>MIN(CE26:DG26)</f>
        <v>32213</v>
      </c>
      <c r="DI29" s="136"/>
      <c r="DK29" s="131"/>
      <c r="DL29" s="131"/>
      <c r="DM29" s="131"/>
      <c r="DN29" s="131"/>
      <c r="DO29" s="131"/>
      <c r="DP29" s="131"/>
      <c r="DQ29" s="131"/>
      <c r="DR29" s="131"/>
      <c r="DS29" s="131"/>
      <c r="DT29" s="131"/>
      <c r="DU29" s="131"/>
      <c r="DV29" s="131"/>
      <c r="DW29" s="131"/>
      <c r="DX29" s="131"/>
      <c r="DY29" s="131"/>
      <c r="DZ29" s="131"/>
      <c r="EA29" s="131"/>
      <c r="EB29" s="131"/>
      <c r="EC29" s="131"/>
      <c r="ED29" s="131"/>
      <c r="EE29" s="131"/>
      <c r="EF29" s="131"/>
      <c r="EG29" s="131"/>
      <c r="EH29" s="131"/>
      <c r="EI29" s="131"/>
      <c r="EJ29" s="131"/>
      <c r="EK29" s="131"/>
      <c r="EL29" s="131"/>
      <c r="EM29" s="131"/>
      <c r="EN29" s="131"/>
      <c r="EO29" s="131"/>
      <c r="EP29" s="131"/>
      <c r="EQ29" s="136" t="s">
        <v>68</v>
      </c>
      <c r="ER29" s="203">
        <f>MIN(DH26:EQ26)</f>
        <v>32213</v>
      </c>
      <c r="ES29" s="136"/>
      <c r="EU29" s="131"/>
      <c r="EV29" s="131"/>
      <c r="EW29" s="131"/>
      <c r="EX29" s="131"/>
      <c r="EY29" s="131"/>
      <c r="EZ29" s="131"/>
      <c r="FA29" s="131"/>
      <c r="FB29" s="131"/>
      <c r="FC29" s="131"/>
      <c r="FD29" s="131"/>
      <c r="FE29" s="132"/>
    </row>
    <row r="30" spans="1:165" hidden="1" x14ac:dyDescent="0.25">
      <c r="A30" s="58"/>
      <c r="B30" s="65" t="s">
        <v>69</v>
      </c>
      <c r="C30" s="69">
        <f>C14</f>
        <v>0</v>
      </c>
      <c r="D30" s="67">
        <f>SUM(D14,C30)-D20</f>
        <v>0</v>
      </c>
      <c r="E30" s="67">
        <f t="shared" ref="D30:AB31" si="176">SUM(E14,D30)-E20</f>
        <v>0</v>
      </c>
      <c r="F30" s="67">
        <f t="shared" si="176"/>
        <v>0</v>
      </c>
      <c r="G30" s="67">
        <f t="shared" si="176"/>
        <v>0</v>
      </c>
      <c r="H30" s="67">
        <f t="shared" si="176"/>
        <v>0</v>
      </c>
      <c r="I30" s="67">
        <f t="shared" si="176"/>
        <v>0</v>
      </c>
      <c r="J30" s="67">
        <f t="shared" si="176"/>
        <v>0</v>
      </c>
      <c r="K30" s="67">
        <f t="shared" si="176"/>
        <v>0</v>
      </c>
      <c r="L30" s="67">
        <f t="shared" si="176"/>
        <v>0</v>
      </c>
      <c r="M30" s="67">
        <f t="shared" si="176"/>
        <v>0</v>
      </c>
      <c r="N30" s="67">
        <f t="shared" si="176"/>
        <v>0</v>
      </c>
      <c r="O30" s="67">
        <f t="shared" si="176"/>
        <v>0</v>
      </c>
      <c r="P30" s="67">
        <f t="shared" si="176"/>
        <v>0</v>
      </c>
      <c r="Q30" s="67">
        <f t="shared" si="176"/>
        <v>0</v>
      </c>
      <c r="R30" s="67">
        <f t="shared" si="176"/>
        <v>0</v>
      </c>
      <c r="S30" s="67">
        <f t="shared" si="176"/>
        <v>0</v>
      </c>
      <c r="T30" s="67">
        <f t="shared" si="176"/>
        <v>0</v>
      </c>
      <c r="U30" s="67">
        <f t="shared" si="176"/>
        <v>0</v>
      </c>
      <c r="V30" s="67">
        <f t="shared" si="176"/>
        <v>0</v>
      </c>
      <c r="W30" s="67">
        <f t="shared" si="176"/>
        <v>0</v>
      </c>
      <c r="X30" s="67">
        <f t="shared" si="176"/>
        <v>0</v>
      </c>
      <c r="Y30" s="67">
        <f t="shared" si="176"/>
        <v>0</v>
      </c>
      <c r="Z30" s="67">
        <f t="shared" si="176"/>
        <v>0</v>
      </c>
      <c r="AA30" s="67">
        <f t="shared" si="176"/>
        <v>0</v>
      </c>
      <c r="AB30" s="67">
        <f t="shared" si="176"/>
        <v>0</v>
      </c>
      <c r="AC30" s="67">
        <f t="shared" ref="AC30:AC31" si="177">SUM(AC14,AB30)-AC20</f>
        <v>0</v>
      </c>
      <c r="AD30" s="67">
        <f t="shared" ref="AD30" si="178">SUM(AD14,AC30)-AD20</f>
        <v>0</v>
      </c>
      <c r="AE30" s="67">
        <f t="shared" ref="AE30:AE31" si="179">SUM(AE14,AD30)-AE20</f>
        <v>0</v>
      </c>
      <c r="AF30" s="67">
        <f>SUM(AF14,AE30)-AF20</f>
        <v>391</v>
      </c>
      <c r="AG30" s="67">
        <f>SUM(AG14,AF30)-AG20</f>
        <v>391</v>
      </c>
      <c r="AH30" s="67">
        <f>SUM(AH14,C30)-AH20</f>
        <v>391</v>
      </c>
      <c r="AI30" s="67">
        <f>SUM(AI14,AG30)-AI20</f>
        <v>391</v>
      </c>
      <c r="AJ30" s="67">
        <f>SUM(AJ14,AI30)-AJ20</f>
        <v>391</v>
      </c>
      <c r="AK30" s="67">
        <f>SUM(AK14,AJ30)-AK20</f>
        <v>391</v>
      </c>
      <c r="AL30" s="67">
        <f t="shared" ref="AL30:BI31" si="180">SUM(AL14,AK30)-AL20</f>
        <v>391</v>
      </c>
      <c r="AM30" s="67">
        <f t="shared" si="180"/>
        <v>391</v>
      </c>
      <c r="AN30" s="67">
        <f t="shared" si="180"/>
        <v>391</v>
      </c>
      <c r="AO30" s="67">
        <f t="shared" si="180"/>
        <v>391</v>
      </c>
      <c r="AP30" s="67">
        <f t="shared" si="180"/>
        <v>391</v>
      </c>
      <c r="AQ30" s="67">
        <f t="shared" si="180"/>
        <v>391</v>
      </c>
      <c r="AR30" s="67">
        <f t="shared" si="180"/>
        <v>391</v>
      </c>
      <c r="AS30" s="67">
        <f t="shared" si="180"/>
        <v>391</v>
      </c>
      <c r="AT30" s="67">
        <f t="shared" si="180"/>
        <v>391</v>
      </c>
      <c r="AU30" s="67">
        <f t="shared" si="180"/>
        <v>391</v>
      </c>
      <c r="AV30" s="67">
        <f t="shared" si="180"/>
        <v>391</v>
      </c>
      <c r="AW30" s="67">
        <f t="shared" si="180"/>
        <v>-2032</v>
      </c>
      <c r="AX30" s="67">
        <f t="shared" si="180"/>
        <v>-2032</v>
      </c>
      <c r="AY30" s="67">
        <f t="shared" si="180"/>
        <v>-2032</v>
      </c>
      <c r="AZ30" s="67">
        <f t="shared" si="180"/>
        <v>-2032</v>
      </c>
      <c r="BA30" s="67">
        <f t="shared" si="180"/>
        <v>-2032</v>
      </c>
      <c r="BB30" s="67">
        <f t="shared" si="180"/>
        <v>-2032</v>
      </c>
      <c r="BC30" s="67">
        <f t="shared" si="180"/>
        <v>-2032</v>
      </c>
      <c r="BD30" s="67">
        <f t="shared" si="180"/>
        <v>-2032</v>
      </c>
      <c r="BE30" s="67">
        <f t="shared" si="180"/>
        <v>-2032</v>
      </c>
      <c r="BF30" s="67">
        <f t="shared" si="180"/>
        <v>-2032</v>
      </c>
      <c r="BG30" s="67">
        <f t="shared" si="180"/>
        <v>-2032</v>
      </c>
      <c r="BH30" s="67">
        <f t="shared" si="180"/>
        <v>-2032</v>
      </c>
      <c r="BI30" s="67">
        <f t="shared" si="180"/>
        <v>1894</v>
      </c>
      <c r="BJ30" s="67">
        <f t="shared" ref="BJ30:BL31" si="181">SUM(BJ14,BI30)-BJ20</f>
        <v>1894</v>
      </c>
      <c r="BK30" s="67">
        <f t="shared" si="181"/>
        <v>1894</v>
      </c>
      <c r="BL30" s="67">
        <f t="shared" si="181"/>
        <v>1894</v>
      </c>
      <c r="BM30" s="67">
        <f t="shared" ref="BM30:BM31" si="182">SUM(BM14,BL30)-BM20</f>
        <v>-4197</v>
      </c>
      <c r="BN30" s="67">
        <f>SUM(BN14,AH30)-BN20</f>
        <v>-4197</v>
      </c>
      <c r="BO30" s="67">
        <f>SUM(BO14,BM30)-BO20</f>
        <v>-4197</v>
      </c>
      <c r="BP30" s="67">
        <f t="shared" ref="BP30:CM31" si="183">SUM(BP14,BO30)-BP20</f>
        <v>-4197</v>
      </c>
      <c r="BQ30" s="67">
        <f t="shared" si="183"/>
        <v>-4197</v>
      </c>
      <c r="BR30" s="67">
        <f t="shared" si="183"/>
        <v>-4197</v>
      </c>
      <c r="BS30" s="67">
        <f t="shared" si="183"/>
        <v>-4197</v>
      </c>
      <c r="BT30" s="67">
        <f t="shared" si="183"/>
        <v>-4197</v>
      </c>
      <c r="BU30" s="67">
        <f t="shared" si="183"/>
        <v>-4197</v>
      </c>
      <c r="BV30" s="67">
        <f t="shared" si="183"/>
        <v>-4197</v>
      </c>
      <c r="BW30" s="67">
        <f t="shared" si="183"/>
        <v>-4197</v>
      </c>
      <c r="BX30" s="67">
        <f t="shared" si="183"/>
        <v>-4197</v>
      </c>
      <c r="BY30" s="67">
        <f t="shared" si="183"/>
        <v>-4197</v>
      </c>
      <c r="BZ30" s="67">
        <f t="shared" si="183"/>
        <v>-4197</v>
      </c>
      <c r="CA30" s="67">
        <f t="shared" si="183"/>
        <v>-4197</v>
      </c>
      <c r="CB30" s="67">
        <f t="shared" si="183"/>
        <v>-4197</v>
      </c>
      <c r="CC30" s="67">
        <f t="shared" si="183"/>
        <v>-4197</v>
      </c>
      <c r="CD30" s="67">
        <f t="shared" si="183"/>
        <v>-4197</v>
      </c>
      <c r="CE30" s="67">
        <f t="shared" si="183"/>
        <v>-6964</v>
      </c>
      <c r="CF30" s="67">
        <f t="shared" si="183"/>
        <v>-6964</v>
      </c>
      <c r="CG30" s="67">
        <f t="shared" si="183"/>
        <v>-6964</v>
      </c>
      <c r="CH30" s="67">
        <f t="shared" si="183"/>
        <v>-6964</v>
      </c>
      <c r="CI30" s="67">
        <f t="shared" si="183"/>
        <v>-6964</v>
      </c>
      <c r="CJ30" s="67">
        <f t="shared" si="183"/>
        <v>-6964</v>
      </c>
      <c r="CK30" s="67">
        <f t="shared" si="183"/>
        <v>-6964</v>
      </c>
      <c r="CL30" s="67">
        <f t="shared" si="183"/>
        <v>-6964</v>
      </c>
      <c r="CM30" s="67">
        <f t="shared" si="183"/>
        <v>-6964</v>
      </c>
      <c r="CN30" s="67">
        <f t="shared" ref="CN30:CN31" si="184">SUM(CN14,CM30)-CN20</f>
        <v>-6964</v>
      </c>
      <c r="CO30" s="67">
        <f t="shared" ref="CO30:CO31" si="185">SUM(CO14,CN30)-CO20</f>
        <v>-4170</v>
      </c>
      <c r="CP30" s="67">
        <f t="shared" ref="CP30:CP31" si="186">SUM(CP14,CO30)-CP20</f>
        <v>-4170</v>
      </c>
      <c r="CQ30" s="67">
        <f t="shared" ref="CQ30:CR31" si="187">SUM(CQ14,CP30)-CQ20</f>
        <v>-4170</v>
      </c>
      <c r="CR30" s="67">
        <f t="shared" si="187"/>
        <v>-4170</v>
      </c>
      <c r="CS30" s="67">
        <f>SUM(CS14,BN30)-CS20</f>
        <v>-4170</v>
      </c>
      <c r="CT30" s="67">
        <f>SUM(CT14,CR30)-CT20</f>
        <v>-4170</v>
      </c>
      <c r="CU30" s="67">
        <f t="shared" ref="CU30:DV31" si="188">SUM(CU14,CT30)-CU20</f>
        <v>-4170</v>
      </c>
      <c r="CV30" s="67">
        <f t="shared" si="188"/>
        <v>-4170</v>
      </c>
      <c r="CW30" s="67">
        <f t="shared" si="188"/>
        <v>-4170</v>
      </c>
      <c r="CX30" s="67">
        <f t="shared" si="188"/>
        <v>-4170</v>
      </c>
      <c r="CY30" s="67">
        <f t="shared" si="188"/>
        <v>-4170</v>
      </c>
      <c r="CZ30" s="67">
        <f t="shared" si="188"/>
        <v>-4170</v>
      </c>
      <c r="DA30" s="67">
        <f t="shared" si="188"/>
        <v>-4170</v>
      </c>
      <c r="DB30" s="67">
        <f t="shared" si="188"/>
        <v>-4170</v>
      </c>
      <c r="DC30" s="67">
        <f t="shared" si="188"/>
        <v>-4170</v>
      </c>
      <c r="DD30" s="67">
        <f t="shared" si="188"/>
        <v>-4170</v>
      </c>
      <c r="DE30" s="67">
        <f t="shared" si="188"/>
        <v>-4170</v>
      </c>
      <c r="DF30" s="67">
        <f t="shared" si="188"/>
        <v>-4170</v>
      </c>
      <c r="DG30" s="67">
        <f t="shared" si="188"/>
        <v>-4170</v>
      </c>
      <c r="DH30" s="67">
        <f t="shared" si="188"/>
        <v>-6964</v>
      </c>
      <c r="DI30" s="67">
        <f t="shared" si="188"/>
        <v>-6964</v>
      </c>
      <c r="DJ30" s="67">
        <f t="shared" si="188"/>
        <v>-6964</v>
      </c>
      <c r="DK30" s="67">
        <f t="shared" si="188"/>
        <v>-6964</v>
      </c>
      <c r="DL30" s="67">
        <f t="shared" si="188"/>
        <v>-6964</v>
      </c>
      <c r="DM30" s="67">
        <f t="shared" si="188"/>
        <v>-6964</v>
      </c>
      <c r="DN30" s="67">
        <f t="shared" si="188"/>
        <v>-6964</v>
      </c>
      <c r="DO30" s="67">
        <f t="shared" si="188"/>
        <v>-6964</v>
      </c>
      <c r="DP30" s="67">
        <f t="shared" si="188"/>
        <v>-6964</v>
      </c>
      <c r="DQ30" s="67">
        <f t="shared" si="188"/>
        <v>-4170</v>
      </c>
      <c r="DR30" s="67">
        <f t="shared" si="188"/>
        <v>-4170</v>
      </c>
      <c r="DS30" s="67">
        <f t="shared" si="188"/>
        <v>-4170</v>
      </c>
      <c r="DT30" s="67">
        <f t="shared" si="188"/>
        <v>-4170</v>
      </c>
      <c r="DU30" s="67">
        <f t="shared" si="188"/>
        <v>-4170</v>
      </c>
      <c r="DV30" s="67">
        <f t="shared" si="188"/>
        <v>-4170</v>
      </c>
      <c r="DW30" s="67">
        <f t="shared" ref="DW30:DX31" si="189">SUM(DW14,DV30)-DW20</f>
        <v>-4170</v>
      </c>
      <c r="DX30" s="67">
        <f t="shared" si="189"/>
        <v>-4170</v>
      </c>
      <c r="DY30" s="67">
        <f>SUM(DY14,CS30)-DY20</f>
        <v>-4170</v>
      </c>
      <c r="DZ30" s="67">
        <f>SUM(DZ14,DX30)-DZ20</f>
        <v>-4170</v>
      </c>
      <c r="EA30" s="67">
        <f t="shared" ref="EA30:FA30" si="190">SUM(EA14,DZ30)-EA20</f>
        <v>-4170</v>
      </c>
      <c r="EB30" s="67">
        <f t="shared" si="190"/>
        <v>-4170</v>
      </c>
      <c r="EC30" s="67">
        <f t="shared" si="190"/>
        <v>-4170</v>
      </c>
      <c r="ED30" s="67">
        <f t="shared" si="190"/>
        <v>-4170</v>
      </c>
      <c r="EE30" s="67">
        <f t="shared" si="190"/>
        <v>-4170</v>
      </c>
      <c r="EF30" s="67">
        <f t="shared" si="190"/>
        <v>-4170</v>
      </c>
      <c r="EG30" s="67">
        <f t="shared" si="190"/>
        <v>-4170</v>
      </c>
      <c r="EH30" s="67">
        <f t="shared" si="190"/>
        <v>-4170</v>
      </c>
      <c r="EI30" s="67">
        <f t="shared" si="190"/>
        <v>-4170</v>
      </c>
      <c r="EJ30" s="67">
        <f t="shared" si="190"/>
        <v>-4170</v>
      </c>
      <c r="EK30" s="67">
        <f t="shared" si="190"/>
        <v>-4170</v>
      </c>
      <c r="EL30" s="67">
        <f t="shared" si="190"/>
        <v>-4170</v>
      </c>
      <c r="EM30" s="67">
        <f t="shared" si="190"/>
        <v>-4170</v>
      </c>
      <c r="EN30" s="67">
        <f t="shared" si="190"/>
        <v>-6960</v>
      </c>
      <c r="EO30" s="67">
        <f t="shared" si="190"/>
        <v>-6960</v>
      </c>
      <c r="EP30" s="67">
        <f t="shared" si="190"/>
        <v>-6960</v>
      </c>
      <c r="EQ30" s="67">
        <f t="shared" si="190"/>
        <v>-6960</v>
      </c>
      <c r="ER30" s="67">
        <f t="shared" si="190"/>
        <v>-6960</v>
      </c>
      <c r="ES30" s="67">
        <f t="shared" si="190"/>
        <v>-6960</v>
      </c>
      <c r="ET30" s="67">
        <f t="shared" si="190"/>
        <v>-6960</v>
      </c>
      <c r="EU30" s="67">
        <f t="shared" si="190"/>
        <v>-6960</v>
      </c>
      <c r="EV30" s="67">
        <f t="shared" si="190"/>
        <v>-6960</v>
      </c>
      <c r="EW30" s="67">
        <f t="shared" si="190"/>
        <v>-6960</v>
      </c>
      <c r="EX30" s="67">
        <f t="shared" si="190"/>
        <v>-6960</v>
      </c>
      <c r="EY30" s="67">
        <f t="shared" si="190"/>
        <v>-6960</v>
      </c>
      <c r="EZ30" s="67">
        <f t="shared" si="190"/>
        <v>-4210</v>
      </c>
      <c r="FA30" s="67">
        <f t="shared" si="190"/>
        <v>-4210</v>
      </c>
      <c r="FB30" s="67">
        <f t="shared" ref="FB30" si="191">SUM(FB14,FA30)-FB20</f>
        <v>-4210</v>
      </c>
      <c r="FC30" s="67">
        <f t="shared" ref="FC30" si="192">SUM(FC14,FB30)-FC20</f>
        <v>-4210</v>
      </c>
      <c r="FD30" s="67">
        <f t="shared" ref="FD30" si="193">SUM(FD14,FC30)-FD20</f>
        <v>-4210</v>
      </c>
      <c r="FE30" s="28">
        <f>SUM(FE14,DY30)-FE20</f>
        <v>-4210</v>
      </c>
    </row>
    <row r="31" spans="1:165" hidden="1" x14ac:dyDescent="0.25">
      <c r="A31" s="24"/>
      <c r="B31" s="65" t="s">
        <v>70</v>
      </c>
      <c r="C31" s="69">
        <f>C15</f>
        <v>0</v>
      </c>
      <c r="D31" s="67">
        <f t="shared" si="176"/>
        <v>857</v>
      </c>
      <c r="E31" s="67">
        <f t="shared" si="176"/>
        <v>857</v>
      </c>
      <c r="F31" s="67">
        <f t="shared" si="176"/>
        <v>357</v>
      </c>
      <c r="G31" s="67">
        <f t="shared" si="176"/>
        <v>357</v>
      </c>
      <c r="H31" s="67">
        <f t="shared" si="176"/>
        <v>357</v>
      </c>
      <c r="I31" s="67">
        <f t="shared" si="176"/>
        <v>357</v>
      </c>
      <c r="J31" s="67">
        <f t="shared" si="176"/>
        <v>357</v>
      </c>
      <c r="K31" s="67">
        <f t="shared" si="176"/>
        <v>357</v>
      </c>
      <c r="L31" s="67">
        <f t="shared" si="176"/>
        <v>357</v>
      </c>
      <c r="M31" s="67">
        <f t="shared" si="176"/>
        <v>357</v>
      </c>
      <c r="N31" s="67">
        <f t="shared" si="176"/>
        <v>357</v>
      </c>
      <c r="O31" s="67">
        <f t="shared" si="176"/>
        <v>-127</v>
      </c>
      <c r="P31" s="67">
        <f t="shared" si="176"/>
        <v>-127</v>
      </c>
      <c r="Q31" s="67">
        <f t="shared" si="176"/>
        <v>-127</v>
      </c>
      <c r="R31" s="67">
        <f t="shared" si="176"/>
        <v>-127</v>
      </c>
      <c r="S31" s="67">
        <f t="shared" si="176"/>
        <v>-127</v>
      </c>
      <c r="T31" s="67">
        <f t="shared" si="176"/>
        <v>-127</v>
      </c>
      <c r="U31" s="67">
        <f t="shared" si="176"/>
        <v>-127</v>
      </c>
      <c r="V31" s="67">
        <f t="shared" si="176"/>
        <v>-442</v>
      </c>
      <c r="W31" s="67">
        <f t="shared" si="176"/>
        <v>-442</v>
      </c>
      <c r="X31" s="67">
        <f t="shared" si="176"/>
        <v>-442</v>
      </c>
      <c r="Y31" s="67">
        <f t="shared" si="176"/>
        <v>-442</v>
      </c>
      <c r="Z31" s="67">
        <f t="shared" si="176"/>
        <v>-442</v>
      </c>
      <c r="AA31" s="67">
        <f t="shared" si="176"/>
        <v>-442</v>
      </c>
      <c r="AB31" s="67">
        <f t="shared" si="176"/>
        <v>-442</v>
      </c>
      <c r="AC31" s="67">
        <f t="shared" si="177"/>
        <v>-442</v>
      </c>
      <c r="AD31" s="67">
        <f>SUM(AD15,AC31)-AD21</f>
        <v>-442</v>
      </c>
      <c r="AE31" s="67">
        <f t="shared" si="179"/>
        <v>-442</v>
      </c>
      <c r="AF31" s="67">
        <f>SUM(AF15,AE31)-AF21</f>
        <v>-442</v>
      </c>
      <c r="AG31" s="67">
        <f>SUM(AG15,AF31)-AG21</f>
        <v>-442</v>
      </c>
      <c r="AH31" s="67">
        <f>SUM(AH15,C31)-AH21</f>
        <v>-442</v>
      </c>
      <c r="AI31" s="67">
        <f>SUM(AI15,AG31)-AI21</f>
        <v>438</v>
      </c>
      <c r="AJ31" s="67">
        <f t="shared" ref="AJ31:AK31" si="194">SUM(AJ15,AI31)-AJ21</f>
        <v>438</v>
      </c>
      <c r="AK31" s="67">
        <f t="shared" si="194"/>
        <v>-39</v>
      </c>
      <c r="AL31" s="67">
        <f t="shared" si="180"/>
        <v>-39</v>
      </c>
      <c r="AM31" s="67">
        <f t="shared" si="180"/>
        <v>-39</v>
      </c>
      <c r="AN31" s="67">
        <f t="shared" si="180"/>
        <v>-39</v>
      </c>
      <c r="AO31" s="67">
        <f t="shared" si="180"/>
        <v>-39</v>
      </c>
      <c r="AP31" s="67">
        <f t="shared" si="180"/>
        <v>-39</v>
      </c>
      <c r="AQ31" s="67">
        <f t="shared" si="180"/>
        <v>-39</v>
      </c>
      <c r="AR31" s="67">
        <f t="shared" si="180"/>
        <v>-39</v>
      </c>
      <c r="AS31" s="67">
        <f t="shared" si="180"/>
        <v>-39</v>
      </c>
      <c r="AT31" s="67">
        <f t="shared" si="180"/>
        <v>-39</v>
      </c>
      <c r="AU31" s="67">
        <f t="shared" si="180"/>
        <v>-39</v>
      </c>
      <c r="AV31" s="67">
        <f t="shared" si="180"/>
        <v>-39</v>
      </c>
      <c r="AW31" s="67">
        <f t="shared" si="180"/>
        <v>-39</v>
      </c>
      <c r="AX31" s="67">
        <f t="shared" si="180"/>
        <v>-39</v>
      </c>
      <c r="AY31" s="67">
        <f t="shared" si="180"/>
        <v>-39</v>
      </c>
      <c r="AZ31" s="67">
        <f t="shared" si="180"/>
        <v>-39</v>
      </c>
      <c r="BA31" s="67">
        <f t="shared" si="180"/>
        <v>-39</v>
      </c>
      <c r="BB31" s="67">
        <f t="shared" si="180"/>
        <v>-39</v>
      </c>
      <c r="BC31" s="67">
        <f t="shared" si="180"/>
        <v>-39</v>
      </c>
      <c r="BD31" s="67">
        <f t="shared" si="180"/>
        <v>-39</v>
      </c>
      <c r="BE31" s="67">
        <f t="shared" si="180"/>
        <v>-39</v>
      </c>
      <c r="BF31" s="67">
        <f t="shared" si="180"/>
        <v>-39</v>
      </c>
      <c r="BG31" s="67">
        <f t="shared" si="180"/>
        <v>-39</v>
      </c>
      <c r="BH31" s="67">
        <f t="shared" si="180"/>
        <v>-39</v>
      </c>
      <c r="BI31" s="67">
        <f t="shared" si="180"/>
        <v>-39</v>
      </c>
      <c r="BJ31" s="67">
        <f t="shared" si="181"/>
        <v>-39</v>
      </c>
      <c r="BK31" s="67">
        <f t="shared" ref="BK31" si="195">SUM(BK15,BJ31)-BK21</f>
        <v>-39</v>
      </c>
      <c r="BL31" s="67">
        <f t="shared" ref="BL31" si="196">SUM(BL15,BK31)-BL21</f>
        <v>-39</v>
      </c>
      <c r="BM31" s="67">
        <f t="shared" si="182"/>
        <v>-2006</v>
      </c>
      <c r="BN31" s="67">
        <f>SUM(BN15,AH31)-BN21</f>
        <v>-2006</v>
      </c>
      <c r="BO31" s="67">
        <f>SUM(BO15,BM31)-BO21</f>
        <v>-2006</v>
      </c>
      <c r="BP31" s="67">
        <f t="shared" si="183"/>
        <v>-2006</v>
      </c>
      <c r="BQ31" s="67">
        <f t="shared" si="183"/>
        <v>-2006</v>
      </c>
      <c r="BR31" s="67">
        <f t="shared" si="183"/>
        <v>-2006</v>
      </c>
      <c r="BS31" s="67">
        <f t="shared" si="183"/>
        <v>-2006</v>
      </c>
      <c r="BT31" s="67">
        <f t="shared" si="183"/>
        <v>-2006</v>
      </c>
      <c r="BU31" s="67">
        <f t="shared" si="183"/>
        <v>-2006</v>
      </c>
      <c r="BV31" s="67">
        <f t="shared" si="183"/>
        <v>-2006</v>
      </c>
      <c r="BW31" s="67">
        <f t="shared" si="183"/>
        <v>-2006</v>
      </c>
      <c r="BX31" s="67">
        <f t="shared" si="183"/>
        <v>-2006</v>
      </c>
      <c r="BY31" s="67">
        <f t="shared" si="183"/>
        <v>-2006</v>
      </c>
      <c r="BZ31" s="67">
        <f t="shared" si="183"/>
        <v>-2006</v>
      </c>
      <c r="CA31" s="67">
        <f t="shared" si="183"/>
        <v>-2006</v>
      </c>
      <c r="CB31" s="67">
        <f t="shared" si="183"/>
        <v>-2006</v>
      </c>
      <c r="CC31" s="67">
        <f t="shared" si="183"/>
        <v>-2006</v>
      </c>
      <c r="CD31" s="67">
        <f t="shared" si="183"/>
        <v>-2006</v>
      </c>
      <c r="CE31" s="67">
        <f t="shared" si="183"/>
        <v>-2006</v>
      </c>
      <c r="CF31" s="67">
        <f t="shared" si="183"/>
        <v>-2006</v>
      </c>
      <c r="CG31" s="67">
        <f t="shared" si="183"/>
        <v>-2006</v>
      </c>
      <c r="CH31" s="67">
        <f t="shared" si="183"/>
        <v>-2006</v>
      </c>
      <c r="CI31" s="67">
        <f t="shared" si="183"/>
        <v>-2006</v>
      </c>
      <c r="CJ31" s="67">
        <f t="shared" si="183"/>
        <v>-2006</v>
      </c>
      <c r="CK31" s="67">
        <f t="shared" si="183"/>
        <v>-2006</v>
      </c>
      <c r="CL31" s="67">
        <f t="shared" si="183"/>
        <v>-2006</v>
      </c>
      <c r="CM31" s="67">
        <f t="shared" si="183"/>
        <v>-2006</v>
      </c>
      <c r="CN31" s="67">
        <f t="shared" si="184"/>
        <v>-2006</v>
      </c>
      <c r="CO31" s="67">
        <f t="shared" si="185"/>
        <v>-2006</v>
      </c>
      <c r="CP31" s="67">
        <f t="shared" si="186"/>
        <v>-2006</v>
      </c>
      <c r="CQ31" s="67">
        <f t="shared" si="187"/>
        <v>-2006</v>
      </c>
      <c r="CR31" s="67">
        <f t="shared" si="187"/>
        <v>-2006</v>
      </c>
      <c r="CS31" s="67">
        <f>SUM(CS15,BN31)-CS21</f>
        <v>-2006</v>
      </c>
      <c r="CT31" s="67">
        <f>SUM(CT15,CR31)-CT21</f>
        <v>-2006</v>
      </c>
      <c r="CU31" s="67">
        <f t="shared" si="188"/>
        <v>-2006</v>
      </c>
      <c r="CV31" s="67">
        <f t="shared" si="188"/>
        <v>-2006</v>
      </c>
      <c r="CW31" s="67">
        <f t="shared" si="188"/>
        <v>-2006</v>
      </c>
      <c r="CX31" s="67">
        <f t="shared" si="188"/>
        <v>-2006</v>
      </c>
      <c r="CY31" s="67">
        <f t="shared" si="188"/>
        <v>-2006</v>
      </c>
      <c r="CZ31" s="67">
        <f t="shared" si="188"/>
        <v>-2006</v>
      </c>
      <c r="DA31" s="67">
        <f t="shared" si="188"/>
        <v>-2006</v>
      </c>
      <c r="DB31" s="67">
        <f t="shared" si="188"/>
        <v>-2006</v>
      </c>
      <c r="DC31" s="67">
        <f t="shared" si="188"/>
        <v>-2006</v>
      </c>
      <c r="DD31" s="67">
        <f t="shared" si="188"/>
        <v>-2006</v>
      </c>
      <c r="DE31" s="67">
        <f t="shared" si="188"/>
        <v>-2006</v>
      </c>
      <c r="DF31" s="67">
        <f t="shared" si="188"/>
        <v>-2006</v>
      </c>
      <c r="DG31" s="67">
        <f t="shared" si="188"/>
        <v>-2006</v>
      </c>
      <c r="DH31" s="67">
        <f t="shared" si="188"/>
        <v>-2006</v>
      </c>
      <c r="DI31" s="67">
        <f t="shared" si="188"/>
        <v>-2006</v>
      </c>
      <c r="DJ31" s="67">
        <f t="shared" si="188"/>
        <v>-2006</v>
      </c>
      <c r="DK31" s="67">
        <f t="shared" si="188"/>
        <v>-2006</v>
      </c>
      <c r="DL31" s="67">
        <f t="shared" si="188"/>
        <v>-2006</v>
      </c>
      <c r="DM31" s="67">
        <f t="shared" si="188"/>
        <v>-2006</v>
      </c>
      <c r="DN31" s="67">
        <f t="shared" si="188"/>
        <v>-2006</v>
      </c>
      <c r="DO31" s="67">
        <f t="shared" si="188"/>
        <v>-2006</v>
      </c>
      <c r="DP31" s="67">
        <f t="shared" si="188"/>
        <v>-2006</v>
      </c>
      <c r="DQ31" s="67">
        <f t="shared" si="188"/>
        <v>-2006</v>
      </c>
      <c r="DR31" s="67">
        <f t="shared" si="188"/>
        <v>-2006</v>
      </c>
      <c r="DS31" s="67">
        <f t="shared" si="188"/>
        <v>-2006</v>
      </c>
      <c r="DT31" s="67">
        <f t="shared" si="188"/>
        <v>-2006</v>
      </c>
      <c r="DU31" s="67">
        <f t="shared" si="188"/>
        <v>-2006</v>
      </c>
      <c r="DV31" s="67">
        <f t="shared" si="188"/>
        <v>-2006</v>
      </c>
      <c r="DW31" s="67">
        <f t="shared" si="189"/>
        <v>-2006</v>
      </c>
      <c r="DX31" s="67">
        <f t="shared" si="189"/>
        <v>-2006</v>
      </c>
      <c r="DY31" s="67">
        <f>SUM(DY15,CS31)-DY21</f>
        <v>-2006</v>
      </c>
      <c r="DZ31" s="67">
        <f>SUM(DZ15,DX31)-DZ21</f>
        <v>-2006</v>
      </c>
      <c r="EA31" s="67">
        <f t="shared" ref="EA31:FC31" si="197">SUM(EA15,DZ31)-EA21</f>
        <v>-2006</v>
      </c>
      <c r="EB31" s="67">
        <f t="shared" si="197"/>
        <v>-2006</v>
      </c>
      <c r="EC31" s="67">
        <f t="shared" si="197"/>
        <v>-2006</v>
      </c>
      <c r="ED31" s="67">
        <f t="shared" si="197"/>
        <v>-2006</v>
      </c>
      <c r="EE31" s="67">
        <f t="shared" si="197"/>
        <v>-2006</v>
      </c>
      <c r="EF31" s="67">
        <f t="shared" si="197"/>
        <v>-2006</v>
      </c>
      <c r="EG31" s="67">
        <f t="shared" si="197"/>
        <v>-2006</v>
      </c>
      <c r="EH31" s="67">
        <f t="shared" si="197"/>
        <v>-2006</v>
      </c>
      <c r="EI31" s="67">
        <f t="shared" si="197"/>
        <v>-2006</v>
      </c>
      <c r="EJ31" s="67">
        <f t="shared" si="197"/>
        <v>-2006</v>
      </c>
      <c r="EK31" s="67">
        <f t="shared" si="197"/>
        <v>-2006</v>
      </c>
      <c r="EL31" s="67">
        <f t="shared" si="197"/>
        <v>-2006</v>
      </c>
      <c r="EM31" s="67">
        <f t="shared" si="197"/>
        <v>-2006</v>
      </c>
      <c r="EN31" s="67">
        <f t="shared" si="197"/>
        <v>-2006</v>
      </c>
      <c r="EO31" s="67">
        <f t="shared" si="197"/>
        <v>-2006</v>
      </c>
      <c r="EP31" s="67">
        <f t="shared" si="197"/>
        <v>-2006</v>
      </c>
      <c r="EQ31" s="67">
        <f t="shared" si="197"/>
        <v>-2006</v>
      </c>
      <c r="ER31" s="67">
        <f t="shared" si="197"/>
        <v>-2006</v>
      </c>
      <c r="ES31" s="67">
        <f t="shared" si="197"/>
        <v>-2006</v>
      </c>
      <c r="ET31" s="67">
        <f t="shared" si="197"/>
        <v>-2006</v>
      </c>
      <c r="EU31" s="67">
        <f t="shared" si="197"/>
        <v>-2006</v>
      </c>
      <c r="EV31" s="67">
        <f t="shared" si="197"/>
        <v>-2006</v>
      </c>
      <c r="EW31" s="67">
        <f t="shared" si="197"/>
        <v>-2006</v>
      </c>
      <c r="EX31" s="67">
        <f t="shared" si="197"/>
        <v>-2006</v>
      </c>
      <c r="EY31" s="67">
        <f t="shared" si="197"/>
        <v>-2006</v>
      </c>
      <c r="EZ31" s="67">
        <f t="shared" si="197"/>
        <v>-2006</v>
      </c>
      <c r="FA31" s="67">
        <f t="shared" si="197"/>
        <v>-2006</v>
      </c>
      <c r="FB31" s="67">
        <f t="shared" si="197"/>
        <v>-2006</v>
      </c>
      <c r="FC31" s="67">
        <f t="shared" si="197"/>
        <v>-2006</v>
      </c>
      <c r="FD31" s="67">
        <f t="shared" ref="FD31" si="198">SUM(FD15,FC31)-FD21</f>
        <v>-2006</v>
      </c>
      <c r="FE31" s="28">
        <f>SUM(FE15,DY31)-FE21</f>
        <v>-2006</v>
      </c>
    </row>
    <row r="32" spans="1:165" x14ac:dyDescent="0.25">
      <c r="B32" s="64"/>
      <c r="C32" s="64"/>
      <c r="D32" s="7"/>
      <c r="O32" s="7"/>
      <c r="AY32" s="7"/>
      <c r="CA32" s="7"/>
      <c r="DE32" s="7"/>
      <c r="EN32" s="7"/>
    </row>
    <row r="33" spans="1:165" x14ac:dyDescent="0.25">
      <c r="B33" s="25"/>
      <c r="C33" s="50" t="str">
        <f>CONCATENATE("B/F "&amp;TEXT(D10,"DD/MM/YYY"))</f>
        <v>B/F 01/09/2025</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10" t="str">
        <f>CONCATENATE("C/F "&amp;TEXT(AG10,"DD/MM/YYY"))</f>
        <v>C/F 30/09/2025</v>
      </c>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10" t="str">
        <f>CONCATENATE("C/F "&amp;TEXT(BM10,"DD/MM/YYY"))</f>
        <v>C/F 31/10/2025</v>
      </c>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10" t="str">
        <f>CONCATENATE("C/F "&amp;TEXT(CR10,"DD/MM/YYY"))</f>
        <v>C/F 30/11/2025</v>
      </c>
      <c r="CT33" s="26"/>
      <c r="CU33" s="26"/>
      <c r="CV33" s="26"/>
      <c r="CW33" s="26"/>
      <c r="CX33" s="26"/>
      <c r="CY33" s="26"/>
      <c r="CZ33" s="26"/>
      <c r="DA33" s="26"/>
      <c r="DB33" s="26"/>
      <c r="DC33" s="26"/>
      <c r="DD33" s="26"/>
      <c r="DE33" s="26"/>
      <c r="DF33" s="26"/>
      <c r="DG33" s="26"/>
      <c r="DH33" s="26"/>
      <c r="DI33" s="26"/>
      <c r="DJ33" s="26"/>
      <c r="DK33" s="26"/>
      <c r="DL33" s="26"/>
      <c r="DM33" s="26"/>
      <c r="DN33" s="26"/>
      <c r="DO33" s="26"/>
      <c r="DP33" s="26"/>
      <c r="DQ33" s="26"/>
      <c r="DR33" s="26"/>
      <c r="DS33" s="26"/>
      <c r="DT33" s="26"/>
      <c r="DU33" s="26"/>
      <c r="DV33" s="26"/>
      <c r="DW33" s="26"/>
      <c r="DX33" s="26"/>
      <c r="DY33" s="10" t="str">
        <f>CONCATENATE("C/F "&amp;TEXT(DX10,"DD/MM/YYY"))</f>
        <v>C/F 31/12/2025</v>
      </c>
      <c r="DZ33" s="26"/>
      <c r="EA33" s="26"/>
      <c r="EB33" s="26"/>
      <c r="EC33" s="26"/>
      <c r="ED33" s="26"/>
      <c r="EE33" s="26"/>
      <c r="EF33" s="26"/>
      <c r="EG33" s="26"/>
      <c r="EH33" s="26"/>
      <c r="EI33" s="26"/>
      <c r="EJ33" s="26"/>
      <c r="EK33" s="26"/>
      <c r="EL33" s="26"/>
      <c r="EM33" s="26"/>
      <c r="EN33" s="26"/>
      <c r="EO33" s="26"/>
      <c r="EP33" s="26"/>
      <c r="EQ33" s="26"/>
      <c r="ER33" s="26"/>
      <c r="ES33" s="26"/>
      <c r="ET33" s="26"/>
      <c r="EU33" s="26"/>
      <c r="EV33" s="26"/>
      <c r="EW33" s="26"/>
      <c r="EX33" s="26"/>
      <c r="EY33" s="26"/>
      <c r="EZ33" s="26"/>
      <c r="FA33" s="26"/>
      <c r="FB33" s="26"/>
      <c r="FC33" s="26"/>
      <c r="FD33" s="26"/>
      <c r="FE33" s="10" t="str">
        <f>CONCATENATE("C/F "&amp;TEXT(FD10,"DD/MM/YYY"))</f>
        <v>C/F 31/01/2026</v>
      </c>
    </row>
    <row r="34" spans="1:165" s="5" customFormat="1" x14ac:dyDescent="0.25">
      <c r="A34" s="3"/>
      <c r="B34" s="48" t="s">
        <v>71</v>
      </c>
      <c r="C34" s="49">
        <v>9801</v>
      </c>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49">
        <v>12992</v>
      </c>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49">
        <v>13854</v>
      </c>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49">
        <v>12081</v>
      </c>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49">
        <v>13648</v>
      </c>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49">
        <v>11281</v>
      </c>
      <c r="FF34"/>
      <c r="FG34"/>
      <c r="FH34"/>
      <c r="FI34"/>
    </row>
    <row r="35" spans="1:165" x14ac:dyDescent="0.25">
      <c r="B35" s="15"/>
      <c r="C35" s="15"/>
    </row>
    <row r="36" spans="1:165" ht="18.75" x14ac:dyDescent="0.3">
      <c r="B36" s="39" t="s">
        <v>72</v>
      </c>
      <c r="C36" s="53"/>
    </row>
    <row r="37" spans="1:165" ht="18.75" x14ac:dyDescent="0.3">
      <c r="A37" s="38"/>
      <c r="B37" s="53"/>
      <c r="C37" s="53"/>
      <c r="D37" s="51" t="str">
        <f>TEXT(D38,"ddd")</f>
        <v>Mon</v>
      </c>
      <c r="E37" s="51" t="str">
        <f t="shared" ref="E37:BP37" si="199">TEXT(E38,"ddd")</f>
        <v>Tue</v>
      </c>
      <c r="F37" s="51" t="str">
        <f t="shared" si="199"/>
        <v>Wed</v>
      </c>
      <c r="G37" s="51" t="str">
        <f t="shared" si="199"/>
        <v>Thu</v>
      </c>
      <c r="H37" s="51" t="str">
        <f t="shared" si="199"/>
        <v>Fri</v>
      </c>
      <c r="I37" s="51" t="str">
        <f t="shared" si="199"/>
        <v>Sat</v>
      </c>
      <c r="J37" s="51" t="str">
        <f t="shared" si="199"/>
        <v>Sun</v>
      </c>
      <c r="K37" s="51" t="str">
        <f t="shared" si="199"/>
        <v>Mon</v>
      </c>
      <c r="L37" s="51" t="str">
        <f t="shared" si="199"/>
        <v>Tue</v>
      </c>
      <c r="M37" s="51" t="str">
        <f t="shared" si="199"/>
        <v>Wed</v>
      </c>
      <c r="N37" s="51" t="str">
        <f t="shared" si="199"/>
        <v>Thu</v>
      </c>
      <c r="O37" s="51" t="str">
        <f t="shared" si="199"/>
        <v>Fri</v>
      </c>
      <c r="P37" s="51" t="str">
        <f t="shared" si="199"/>
        <v>Sat</v>
      </c>
      <c r="Q37" s="51" t="str">
        <f t="shared" si="199"/>
        <v>Sun</v>
      </c>
      <c r="R37" s="51" t="str">
        <f t="shared" si="199"/>
        <v>Mon</v>
      </c>
      <c r="S37" s="51" t="str">
        <f t="shared" si="199"/>
        <v>Tue</v>
      </c>
      <c r="T37" s="51" t="str">
        <f t="shared" si="199"/>
        <v>Wed</v>
      </c>
      <c r="U37" s="51" t="str">
        <f t="shared" si="199"/>
        <v>Thu</v>
      </c>
      <c r="V37" s="51" t="str">
        <f t="shared" si="199"/>
        <v>Fri</v>
      </c>
      <c r="W37" s="51" t="str">
        <f t="shared" si="199"/>
        <v>Sat</v>
      </c>
      <c r="X37" s="51" t="str">
        <f t="shared" si="199"/>
        <v>Sun</v>
      </c>
      <c r="Y37" s="51" t="str">
        <f t="shared" si="199"/>
        <v>Mon</v>
      </c>
      <c r="Z37" s="51" t="str">
        <f t="shared" si="199"/>
        <v>Tue</v>
      </c>
      <c r="AA37" s="51" t="str">
        <f t="shared" si="199"/>
        <v>Wed</v>
      </c>
      <c r="AB37" s="51" t="str">
        <f t="shared" si="199"/>
        <v>Thu</v>
      </c>
      <c r="AC37" s="51" t="str">
        <f t="shared" si="199"/>
        <v>Fri</v>
      </c>
      <c r="AD37" s="51" t="str">
        <f t="shared" si="199"/>
        <v>Sat</v>
      </c>
      <c r="AE37" s="51" t="str">
        <f t="shared" si="199"/>
        <v>Sun</v>
      </c>
      <c r="AF37" s="51" t="str">
        <f t="shared" si="199"/>
        <v>Mon</v>
      </c>
      <c r="AG37" s="51" t="str">
        <f t="shared" si="199"/>
        <v>Tue</v>
      </c>
      <c r="AH37" s="51"/>
      <c r="AI37" s="51" t="str">
        <f t="shared" si="199"/>
        <v>Wed</v>
      </c>
      <c r="AJ37" s="51" t="str">
        <f t="shared" si="199"/>
        <v>Thu</v>
      </c>
      <c r="AK37" s="51" t="str">
        <f t="shared" si="199"/>
        <v>Fri</v>
      </c>
      <c r="AL37" s="51" t="str">
        <f t="shared" si="199"/>
        <v>Sat</v>
      </c>
      <c r="AM37" s="51" t="str">
        <f t="shared" si="199"/>
        <v>Sun</v>
      </c>
      <c r="AN37" s="51" t="str">
        <f t="shared" si="199"/>
        <v>Mon</v>
      </c>
      <c r="AO37" s="51" t="str">
        <f t="shared" si="199"/>
        <v>Tue</v>
      </c>
      <c r="AP37" s="51" t="str">
        <f t="shared" si="199"/>
        <v>Wed</v>
      </c>
      <c r="AQ37" s="51" t="str">
        <f t="shared" si="199"/>
        <v>Thu</v>
      </c>
      <c r="AR37" s="51" t="str">
        <f t="shared" si="199"/>
        <v>Fri</v>
      </c>
      <c r="AS37" s="51" t="str">
        <f t="shared" si="199"/>
        <v>Sat</v>
      </c>
      <c r="AT37" s="51" t="str">
        <f t="shared" si="199"/>
        <v>Sun</v>
      </c>
      <c r="AU37" s="51" t="str">
        <f t="shared" si="199"/>
        <v>Mon</v>
      </c>
      <c r="AV37" s="51" t="str">
        <f t="shared" si="199"/>
        <v>Tue</v>
      </c>
      <c r="AW37" s="51" t="str">
        <f t="shared" si="199"/>
        <v>Wed</v>
      </c>
      <c r="AX37" s="51" t="str">
        <f t="shared" si="199"/>
        <v>Thu</v>
      </c>
      <c r="AY37" s="51" t="str">
        <f t="shared" si="199"/>
        <v>Fri</v>
      </c>
      <c r="AZ37" s="51" t="str">
        <f t="shared" si="199"/>
        <v>Sat</v>
      </c>
      <c r="BA37" s="51" t="str">
        <f t="shared" si="199"/>
        <v>Sun</v>
      </c>
      <c r="BB37" s="51" t="str">
        <f t="shared" si="199"/>
        <v>Mon</v>
      </c>
      <c r="BC37" s="51" t="str">
        <f t="shared" si="199"/>
        <v>Tue</v>
      </c>
      <c r="BD37" s="51" t="str">
        <f t="shared" si="199"/>
        <v>Wed</v>
      </c>
      <c r="BE37" s="51" t="str">
        <f t="shared" si="199"/>
        <v>Thu</v>
      </c>
      <c r="BF37" s="51" t="str">
        <f t="shared" si="199"/>
        <v>Fri</v>
      </c>
      <c r="BG37" s="51" t="str">
        <f t="shared" si="199"/>
        <v>Sat</v>
      </c>
      <c r="BH37" s="51" t="str">
        <f t="shared" si="199"/>
        <v>Sun</v>
      </c>
      <c r="BI37" s="51" t="str">
        <f t="shared" si="199"/>
        <v>Mon</v>
      </c>
      <c r="BJ37" s="51" t="str">
        <f t="shared" si="199"/>
        <v>Tue</v>
      </c>
      <c r="BK37" s="51" t="str">
        <f t="shared" si="199"/>
        <v>Wed</v>
      </c>
      <c r="BL37" s="51" t="str">
        <f t="shared" si="199"/>
        <v>Thu</v>
      </c>
      <c r="BM37" s="51" t="str">
        <f t="shared" si="199"/>
        <v>Fri</v>
      </c>
      <c r="BN37" s="51"/>
      <c r="BO37" s="51" t="str">
        <f t="shared" si="199"/>
        <v>Sat</v>
      </c>
      <c r="BP37" s="51" t="str">
        <f t="shared" si="199"/>
        <v>Sun</v>
      </c>
      <c r="BQ37" s="51" t="str">
        <f t="shared" ref="BQ37:EB37" si="200">TEXT(BQ38,"ddd")</f>
        <v>Mon</v>
      </c>
      <c r="BR37" s="51" t="str">
        <f t="shared" si="200"/>
        <v>Tue</v>
      </c>
      <c r="BS37" s="51" t="str">
        <f t="shared" si="200"/>
        <v>Wed</v>
      </c>
      <c r="BT37" s="51" t="str">
        <f t="shared" si="200"/>
        <v>Thu</v>
      </c>
      <c r="BU37" s="51" t="str">
        <f t="shared" si="200"/>
        <v>Fri</v>
      </c>
      <c r="BV37" s="51" t="str">
        <f t="shared" si="200"/>
        <v>Sat</v>
      </c>
      <c r="BW37" s="51" t="str">
        <f t="shared" si="200"/>
        <v>Sun</v>
      </c>
      <c r="BX37" s="51" t="str">
        <f t="shared" si="200"/>
        <v>Mon</v>
      </c>
      <c r="BY37" s="51" t="str">
        <f t="shared" si="200"/>
        <v>Tue</v>
      </c>
      <c r="BZ37" s="51" t="str">
        <f t="shared" si="200"/>
        <v>Wed</v>
      </c>
      <c r="CA37" s="51" t="str">
        <f t="shared" si="200"/>
        <v>Thu</v>
      </c>
      <c r="CB37" s="51" t="str">
        <f t="shared" si="200"/>
        <v>Fri</v>
      </c>
      <c r="CC37" s="51" t="str">
        <f t="shared" si="200"/>
        <v>Sat</v>
      </c>
      <c r="CD37" s="51" t="str">
        <f t="shared" si="200"/>
        <v>Sun</v>
      </c>
      <c r="CE37" s="51" t="str">
        <f t="shared" si="200"/>
        <v>Mon</v>
      </c>
      <c r="CF37" s="51" t="str">
        <f t="shared" si="200"/>
        <v>Tue</v>
      </c>
      <c r="CG37" s="51" t="str">
        <f t="shared" si="200"/>
        <v>Wed</v>
      </c>
      <c r="CH37" s="51" t="str">
        <f t="shared" si="200"/>
        <v>Thu</v>
      </c>
      <c r="CI37" s="51" t="str">
        <f t="shared" si="200"/>
        <v>Fri</v>
      </c>
      <c r="CJ37" s="51" t="str">
        <f t="shared" si="200"/>
        <v>Sat</v>
      </c>
      <c r="CK37" s="51" t="str">
        <f t="shared" si="200"/>
        <v>Sun</v>
      </c>
      <c r="CL37" s="51" t="str">
        <f t="shared" si="200"/>
        <v>Mon</v>
      </c>
      <c r="CM37" s="51" t="str">
        <f t="shared" si="200"/>
        <v>Tue</v>
      </c>
      <c r="CN37" s="51" t="str">
        <f t="shared" si="200"/>
        <v>Wed</v>
      </c>
      <c r="CO37" s="51" t="str">
        <f t="shared" si="200"/>
        <v>Thu</v>
      </c>
      <c r="CP37" s="51" t="str">
        <f t="shared" si="200"/>
        <v>Fri</v>
      </c>
      <c r="CQ37" s="51" t="str">
        <f t="shared" si="200"/>
        <v>Sat</v>
      </c>
      <c r="CR37" s="237" t="str">
        <f t="shared" si="200"/>
        <v>Sun</v>
      </c>
      <c r="CS37" s="51"/>
      <c r="CT37" s="51" t="str">
        <f t="shared" si="200"/>
        <v>Mon</v>
      </c>
      <c r="CU37" s="51" t="str">
        <f t="shared" si="200"/>
        <v>Tue</v>
      </c>
      <c r="CV37" s="51" t="str">
        <f t="shared" si="200"/>
        <v>Wed</v>
      </c>
      <c r="CW37" s="51" t="str">
        <f t="shared" si="200"/>
        <v>Thu</v>
      </c>
      <c r="CX37" s="51" t="str">
        <f t="shared" si="200"/>
        <v>Fri</v>
      </c>
      <c r="CY37" s="51" t="str">
        <f t="shared" si="200"/>
        <v>Sat</v>
      </c>
      <c r="CZ37" s="51" t="str">
        <f t="shared" si="200"/>
        <v>Sun</v>
      </c>
      <c r="DA37" s="51" t="str">
        <f t="shared" si="200"/>
        <v>Mon</v>
      </c>
      <c r="DB37" s="51" t="str">
        <f t="shared" si="200"/>
        <v>Tue</v>
      </c>
      <c r="DC37" s="51" t="str">
        <f t="shared" si="200"/>
        <v>Wed</v>
      </c>
      <c r="DD37" s="51" t="str">
        <f t="shared" si="200"/>
        <v>Thu</v>
      </c>
      <c r="DE37" s="51" t="str">
        <f t="shared" si="200"/>
        <v>Fri</v>
      </c>
      <c r="DF37" s="51" t="str">
        <f t="shared" si="200"/>
        <v>Sat</v>
      </c>
      <c r="DG37" s="51" t="str">
        <f t="shared" si="200"/>
        <v>Sun</v>
      </c>
      <c r="DH37" s="51" t="str">
        <f t="shared" si="200"/>
        <v>Mon</v>
      </c>
      <c r="DI37" s="51" t="str">
        <f t="shared" si="200"/>
        <v>Tue</v>
      </c>
      <c r="DJ37" s="51" t="str">
        <f t="shared" si="200"/>
        <v>Wed</v>
      </c>
      <c r="DK37" s="51" t="str">
        <f t="shared" si="200"/>
        <v>Thu</v>
      </c>
      <c r="DL37" s="51" t="str">
        <f t="shared" si="200"/>
        <v>Fri</v>
      </c>
      <c r="DM37" s="51" t="str">
        <f t="shared" si="200"/>
        <v>Sat</v>
      </c>
      <c r="DN37" s="51" t="str">
        <f t="shared" si="200"/>
        <v>Sun</v>
      </c>
      <c r="DO37" s="51" t="str">
        <f t="shared" si="200"/>
        <v>Mon</v>
      </c>
      <c r="DP37" s="51" t="str">
        <f t="shared" si="200"/>
        <v>Tue</v>
      </c>
      <c r="DQ37" s="51" t="str">
        <f t="shared" si="200"/>
        <v>Wed</v>
      </c>
      <c r="DR37" s="51" t="str">
        <f t="shared" si="200"/>
        <v>Thu</v>
      </c>
      <c r="DS37" s="51" t="str">
        <f t="shared" si="200"/>
        <v>Fri</v>
      </c>
      <c r="DT37" s="51" t="str">
        <f t="shared" si="200"/>
        <v>Sat</v>
      </c>
      <c r="DU37" s="51" t="str">
        <f t="shared" si="200"/>
        <v>Sun</v>
      </c>
      <c r="DV37" s="51" t="str">
        <f t="shared" si="200"/>
        <v>Mon</v>
      </c>
      <c r="DW37" s="51" t="str">
        <f t="shared" si="200"/>
        <v>Tue</v>
      </c>
      <c r="DX37" s="51" t="str">
        <f t="shared" si="200"/>
        <v>Wed</v>
      </c>
      <c r="DY37" s="51"/>
      <c r="DZ37" s="51" t="str">
        <f t="shared" si="200"/>
        <v>Thu</v>
      </c>
      <c r="EA37" s="51" t="str">
        <f t="shared" si="200"/>
        <v>Fri</v>
      </c>
      <c r="EB37" s="51" t="str">
        <f t="shared" si="200"/>
        <v>Sat</v>
      </c>
      <c r="EC37" s="51" t="str">
        <f t="shared" ref="EC37:FD37" si="201">TEXT(EC38,"ddd")</f>
        <v>Sun</v>
      </c>
      <c r="ED37" s="51" t="str">
        <f t="shared" si="201"/>
        <v>Mon</v>
      </c>
      <c r="EE37" s="51" t="str">
        <f t="shared" si="201"/>
        <v>Tue</v>
      </c>
      <c r="EF37" s="51" t="str">
        <f t="shared" si="201"/>
        <v>Wed</v>
      </c>
      <c r="EG37" s="51" t="str">
        <f t="shared" si="201"/>
        <v>Thu</v>
      </c>
      <c r="EH37" s="51" t="str">
        <f t="shared" si="201"/>
        <v>Fri</v>
      </c>
      <c r="EI37" s="51" t="str">
        <f t="shared" si="201"/>
        <v>Sat</v>
      </c>
      <c r="EJ37" s="51" t="str">
        <f t="shared" si="201"/>
        <v>Sun</v>
      </c>
      <c r="EK37" s="51" t="str">
        <f t="shared" si="201"/>
        <v>Mon</v>
      </c>
      <c r="EL37" s="51" t="str">
        <f t="shared" si="201"/>
        <v>Tue</v>
      </c>
      <c r="EM37" s="51" t="str">
        <f t="shared" si="201"/>
        <v>Wed</v>
      </c>
      <c r="EN37" s="51" t="str">
        <f t="shared" si="201"/>
        <v>Thu</v>
      </c>
      <c r="EO37" s="51" t="str">
        <f t="shared" si="201"/>
        <v>Fri</v>
      </c>
      <c r="EP37" s="51" t="str">
        <f t="shared" si="201"/>
        <v>Sat</v>
      </c>
      <c r="EQ37" s="51" t="str">
        <f t="shared" si="201"/>
        <v>Sun</v>
      </c>
      <c r="ER37" s="51" t="str">
        <f t="shared" si="201"/>
        <v>Mon</v>
      </c>
      <c r="ES37" s="51" t="str">
        <f t="shared" si="201"/>
        <v>Tue</v>
      </c>
      <c r="ET37" s="51" t="str">
        <f t="shared" si="201"/>
        <v>Wed</v>
      </c>
      <c r="EU37" s="51" t="str">
        <f t="shared" si="201"/>
        <v>Thu</v>
      </c>
      <c r="EV37" s="51" t="str">
        <f t="shared" si="201"/>
        <v>Fri</v>
      </c>
      <c r="EW37" s="51" t="str">
        <f t="shared" si="201"/>
        <v>Sat</v>
      </c>
      <c r="EX37" s="51" t="str">
        <f t="shared" si="201"/>
        <v>Sun</v>
      </c>
      <c r="EY37" s="51" t="str">
        <f t="shared" si="201"/>
        <v>Mon</v>
      </c>
      <c r="EZ37" s="51" t="str">
        <f t="shared" si="201"/>
        <v>Tue</v>
      </c>
      <c r="FA37" s="51" t="str">
        <f t="shared" si="201"/>
        <v>Wed</v>
      </c>
      <c r="FB37" s="51" t="str">
        <f t="shared" si="201"/>
        <v>Thu</v>
      </c>
      <c r="FC37" s="51" t="str">
        <f t="shared" si="201"/>
        <v>Fri</v>
      </c>
      <c r="FD37" s="51" t="str">
        <f t="shared" si="201"/>
        <v>Sat</v>
      </c>
    </row>
    <row r="38" spans="1:165" x14ac:dyDescent="0.25">
      <c r="B38" s="31" t="s">
        <v>44</v>
      </c>
      <c r="C38" s="51" t="s">
        <v>73</v>
      </c>
      <c r="D38" s="51">
        <f>D10</f>
        <v>45901</v>
      </c>
      <c r="E38" s="51">
        <f t="shared" ref="E38:BM38" si="202">E10</f>
        <v>45902</v>
      </c>
      <c r="F38" s="51">
        <f t="shared" si="202"/>
        <v>45903</v>
      </c>
      <c r="G38" s="51">
        <f t="shared" si="202"/>
        <v>45904</v>
      </c>
      <c r="H38" s="51">
        <f t="shared" si="202"/>
        <v>45905</v>
      </c>
      <c r="I38" s="51">
        <f t="shared" si="202"/>
        <v>45906</v>
      </c>
      <c r="J38" s="51">
        <f t="shared" si="202"/>
        <v>45907</v>
      </c>
      <c r="K38" s="51">
        <f t="shared" si="202"/>
        <v>45908</v>
      </c>
      <c r="L38" s="51">
        <f t="shared" si="202"/>
        <v>45909</v>
      </c>
      <c r="M38" s="51">
        <f t="shared" si="202"/>
        <v>45910</v>
      </c>
      <c r="N38" s="51">
        <f t="shared" si="202"/>
        <v>45911</v>
      </c>
      <c r="O38" s="51">
        <f t="shared" si="202"/>
        <v>45912</v>
      </c>
      <c r="P38" s="51">
        <f t="shared" si="202"/>
        <v>45913</v>
      </c>
      <c r="Q38" s="51">
        <f t="shared" si="202"/>
        <v>45914</v>
      </c>
      <c r="R38" s="51">
        <f t="shared" si="202"/>
        <v>45915</v>
      </c>
      <c r="S38" s="51">
        <f t="shared" si="202"/>
        <v>45916</v>
      </c>
      <c r="T38" s="51">
        <f t="shared" si="202"/>
        <v>45917</v>
      </c>
      <c r="U38" s="51">
        <f t="shared" si="202"/>
        <v>45918</v>
      </c>
      <c r="V38" s="51">
        <f t="shared" si="202"/>
        <v>45919</v>
      </c>
      <c r="W38" s="51">
        <f t="shared" si="202"/>
        <v>45920</v>
      </c>
      <c r="X38" s="51">
        <f t="shared" si="202"/>
        <v>45921</v>
      </c>
      <c r="Y38" s="51">
        <f t="shared" si="202"/>
        <v>45922</v>
      </c>
      <c r="Z38" s="51">
        <f t="shared" si="202"/>
        <v>45923</v>
      </c>
      <c r="AA38" s="51">
        <f t="shared" si="202"/>
        <v>45924</v>
      </c>
      <c r="AB38" s="51">
        <f t="shared" si="202"/>
        <v>45925</v>
      </c>
      <c r="AC38" s="51">
        <f t="shared" si="202"/>
        <v>45926</v>
      </c>
      <c r="AD38" s="51">
        <f t="shared" si="202"/>
        <v>45927</v>
      </c>
      <c r="AE38" s="51">
        <f t="shared" si="202"/>
        <v>45928</v>
      </c>
      <c r="AF38" s="51">
        <f t="shared" si="202"/>
        <v>45929</v>
      </c>
      <c r="AG38" s="51">
        <f t="shared" si="202"/>
        <v>45930</v>
      </c>
      <c r="AH38" s="202" t="s">
        <v>46</v>
      </c>
      <c r="AI38" s="16">
        <f t="shared" si="202"/>
        <v>45931</v>
      </c>
      <c r="AJ38" s="16">
        <f t="shared" si="202"/>
        <v>45932</v>
      </c>
      <c r="AK38" s="16">
        <f t="shared" si="202"/>
        <v>45933</v>
      </c>
      <c r="AL38" s="16">
        <f t="shared" si="202"/>
        <v>45934</v>
      </c>
      <c r="AM38" s="16">
        <f t="shared" si="202"/>
        <v>45935</v>
      </c>
      <c r="AN38" s="16">
        <f t="shared" si="202"/>
        <v>45936</v>
      </c>
      <c r="AO38" s="16">
        <f t="shared" si="202"/>
        <v>45937</v>
      </c>
      <c r="AP38" s="16">
        <f t="shared" si="202"/>
        <v>45938</v>
      </c>
      <c r="AQ38" s="16">
        <f t="shared" si="202"/>
        <v>45939</v>
      </c>
      <c r="AR38" s="16">
        <f t="shared" si="202"/>
        <v>45940</v>
      </c>
      <c r="AS38" s="16">
        <f t="shared" si="202"/>
        <v>45941</v>
      </c>
      <c r="AT38" s="16">
        <f t="shared" si="202"/>
        <v>45942</v>
      </c>
      <c r="AU38" s="16">
        <f t="shared" si="202"/>
        <v>45943</v>
      </c>
      <c r="AV38" s="16">
        <f t="shared" si="202"/>
        <v>45944</v>
      </c>
      <c r="AW38" s="16">
        <f t="shared" si="202"/>
        <v>45945</v>
      </c>
      <c r="AX38" s="16">
        <f t="shared" si="202"/>
        <v>45946</v>
      </c>
      <c r="AY38" s="16">
        <f t="shared" si="202"/>
        <v>45947</v>
      </c>
      <c r="AZ38" s="16">
        <f t="shared" si="202"/>
        <v>45948</v>
      </c>
      <c r="BA38" s="16">
        <f t="shared" si="202"/>
        <v>45949</v>
      </c>
      <c r="BB38" s="16">
        <f t="shared" si="202"/>
        <v>45950</v>
      </c>
      <c r="BC38" s="16">
        <f t="shared" si="202"/>
        <v>45951</v>
      </c>
      <c r="BD38" s="16">
        <f t="shared" si="202"/>
        <v>45952</v>
      </c>
      <c r="BE38" s="16">
        <f t="shared" si="202"/>
        <v>45953</v>
      </c>
      <c r="BF38" s="16">
        <f t="shared" si="202"/>
        <v>45954</v>
      </c>
      <c r="BG38" s="16">
        <f t="shared" si="202"/>
        <v>45955</v>
      </c>
      <c r="BH38" s="16">
        <f t="shared" si="202"/>
        <v>45956</v>
      </c>
      <c r="BI38" s="16">
        <f t="shared" si="202"/>
        <v>45957</v>
      </c>
      <c r="BJ38" s="16">
        <f t="shared" si="202"/>
        <v>45958</v>
      </c>
      <c r="BK38" s="16">
        <f t="shared" si="202"/>
        <v>45959</v>
      </c>
      <c r="BL38" s="16">
        <f t="shared" si="202"/>
        <v>45960</v>
      </c>
      <c r="BM38" s="16">
        <f t="shared" si="202"/>
        <v>45961</v>
      </c>
      <c r="BN38" s="202" t="s">
        <v>29</v>
      </c>
      <c r="BO38" s="16">
        <f>+BM38+1</f>
        <v>45962</v>
      </c>
      <c r="BP38" s="9">
        <f t="shared" ref="BP38:CN38" si="203">+BO38+1</f>
        <v>45963</v>
      </c>
      <c r="BQ38" s="9">
        <f t="shared" si="203"/>
        <v>45964</v>
      </c>
      <c r="BR38" s="9">
        <f t="shared" si="203"/>
        <v>45965</v>
      </c>
      <c r="BS38" s="9">
        <f t="shared" si="203"/>
        <v>45966</v>
      </c>
      <c r="BT38" s="9">
        <f t="shared" si="203"/>
        <v>45967</v>
      </c>
      <c r="BU38" s="9">
        <f t="shared" si="203"/>
        <v>45968</v>
      </c>
      <c r="BV38" s="9">
        <f t="shared" si="203"/>
        <v>45969</v>
      </c>
      <c r="BW38" s="9">
        <f t="shared" si="203"/>
        <v>45970</v>
      </c>
      <c r="BX38" s="9">
        <f t="shared" si="203"/>
        <v>45971</v>
      </c>
      <c r="BY38" s="9">
        <f t="shared" si="203"/>
        <v>45972</v>
      </c>
      <c r="BZ38" s="9">
        <f t="shared" si="203"/>
        <v>45973</v>
      </c>
      <c r="CA38" s="9">
        <f t="shared" si="203"/>
        <v>45974</v>
      </c>
      <c r="CB38" s="9">
        <f t="shared" si="203"/>
        <v>45975</v>
      </c>
      <c r="CC38" s="9">
        <f t="shared" si="203"/>
        <v>45976</v>
      </c>
      <c r="CD38" s="9">
        <f t="shared" si="203"/>
        <v>45977</v>
      </c>
      <c r="CE38" s="9">
        <f t="shared" si="203"/>
        <v>45978</v>
      </c>
      <c r="CF38" s="9">
        <f t="shared" si="203"/>
        <v>45979</v>
      </c>
      <c r="CG38" s="9">
        <f t="shared" si="203"/>
        <v>45980</v>
      </c>
      <c r="CH38" s="9">
        <f t="shared" si="203"/>
        <v>45981</v>
      </c>
      <c r="CI38" s="9">
        <f t="shared" si="203"/>
        <v>45982</v>
      </c>
      <c r="CJ38" s="9">
        <f t="shared" si="203"/>
        <v>45983</v>
      </c>
      <c r="CK38" s="9">
        <f t="shared" si="203"/>
        <v>45984</v>
      </c>
      <c r="CL38" s="9">
        <f t="shared" si="203"/>
        <v>45985</v>
      </c>
      <c r="CM38" s="9">
        <f t="shared" si="203"/>
        <v>45986</v>
      </c>
      <c r="CN38" s="9">
        <f t="shared" si="203"/>
        <v>45987</v>
      </c>
      <c r="CO38" s="9">
        <f t="shared" ref="CO38" si="204">+CN38+1</f>
        <v>45988</v>
      </c>
      <c r="CP38" s="9">
        <f t="shared" ref="CP38" si="205">+CO38+1</f>
        <v>45989</v>
      </c>
      <c r="CQ38" s="9">
        <f t="shared" ref="CQ38" si="206">+CP38+1</f>
        <v>45990</v>
      </c>
      <c r="CR38" s="238">
        <f t="shared" ref="CR38" si="207">+CQ38+1</f>
        <v>45991</v>
      </c>
      <c r="CS38" s="50" t="s">
        <v>30</v>
      </c>
      <c r="CT38" s="16">
        <f>+CR38+1</f>
        <v>45992</v>
      </c>
      <c r="CU38" s="16">
        <f>+CT38+1</f>
        <v>45993</v>
      </c>
      <c r="CV38" s="9">
        <f t="shared" ref="CV38" si="208">+CU38+1</f>
        <v>45994</v>
      </c>
      <c r="CW38" s="9">
        <f t="shared" ref="CW38" si="209">+CV38+1</f>
        <v>45995</v>
      </c>
      <c r="CX38" s="9">
        <f t="shared" ref="CX38" si="210">+CW38+1</f>
        <v>45996</v>
      </c>
      <c r="CY38" s="9">
        <f t="shared" ref="CY38" si="211">+CX38+1</f>
        <v>45997</v>
      </c>
      <c r="CZ38" s="9">
        <f t="shared" ref="CZ38" si="212">+CY38+1</f>
        <v>45998</v>
      </c>
      <c r="DA38" s="9">
        <f t="shared" ref="DA38" si="213">+CZ38+1</f>
        <v>45999</v>
      </c>
      <c r="DB38" s="9">
        <f t="shared" ref="DB38" si="214">+DA38+1</f>
        <v>46000</v>
      </c>
      <c r="DC38" s="9">
        <f t="shared" ref="DC38" si="215">+DB38+1</f>
        <v>46001</v>
      </c>
      <c r="DD38" s="9">
        <f t="shared" ref="DD38" si="216">+DC38+1</f>
        <v>46002</v>
      </c>
      <c r="DE38" s="9">
        <f t="shared" ref="DE38" si="217">+DD38+1</f>
        <v>46003</v>
      </c>
      <c r="DF38" s="9">
        <f t="shared" ref="DF38" si="218">+DE38+1</f>
        <v>46004</v>
      </c>
      <c r="DG38" s="9">
        <f t="shared" ref="DG38" si="219">+DF38+1</f>
        <v>46005</v>
      </c>
      <c r="DH38" s="9">
        <f t="shared" ref="DH38" si="220">+DG38+1</f>
        <v>46006</v>
      </c>
      <c r="DI38" s="9">
        <f t="shared" ref="DI38" si="221">+DH38+1</f>
        <v>46007</v>
      </c>
      <c r="DJ38" s="9">
        <f t="shared" ref="DJ38" si="222">+DI38+1</f>
        <v>46008</v>
      </c>
      <c r="DK38" s="9">
        <f t="shared" ref="DK38" si="223">+DJ38+1</f>
        <v>46009</v>
      </c>
      <c r="DL38" s="9">
        <f t="shared" ref="DL38" si="224">+DK38+1</f>
        <v>46010</v>
      </c>
      <c r="DM38" s="9">
        <f t="shared" ref="DM38" si="225">+DL38+1</f>
        <v>46011</v>
      </c>
      <c r="DN38" s="9">
        <f t="shared" ref="DN38" si="226">+DM38+1</f>
        <v>46012</v>
      </c>
      <c r="DO38" s="9">
        <f t="shared" ref="DO38" si="227">+DN38+1</f>
        <v>46013</v>
      </c>
      <c r="DP38" s="9">
        <f t="shared" ref="DP38" si="228">+DO38+1</f>
        <v>46014</v>
      </c>
      <c r="DQ38" s="9">
        <f t="shared" ref="DQ38" si="229">+DP38+1</f>
        <v>46015</v>
      </c>
      <c r="DR38" s="9">
        <f t="shared" ref="DR38" si="230">+DQ38+1</f>
        <v>46016</v>
      </c>
      <c r="DS38" s="9">
        <f t="shared" ref="DS38" si="231">+DR38+1</f>
        <v>46017</v>
      </c>
      <c r="DT38" s="9">
        <f t="shared" ref="DT38" si="232">+DS38+1</f>
        <v>46018</v>
      </c>
      <c r="DU38" s="9">
        <f t="shared" ref="DU38" si="233">+DT38+1</f>
        <v>46019</v>
      </c>
      <c r="DV38" s="9">
        <f t="shared" ref="DV38" si="234">+DU38+1</f>
        <v>46020</v>
      </c>
      <c r="DW38" s="9">
        <f t="shared" ref="DW38:DX38" si="235">+DV38+1</f>
        <v>46021</v>
      </c>
      <c r="DX38" s="9">
        <f t="shared" si="235"/>
        <v>46022</v>
      </c>
      <c r="DY38" s="202" t="s">
        <v>31</v>
      </c>
      <c r="DZ38" s="16">
        <f>+DX38+1</f>
        <v>46023</v>
      </c>
      <c r="EA38" s="9">
        <f t="shared" ref="EA38" si="236">+DZ38+1</f>
        <v>46024</v>
      </c>
      <c r="EB38" s="9">
        <f t="shared" ref="EB38" si="237">+EA38+1</f>
        <v>46025</v>
      </c>
      <c r="EC38" s="9">
        <f t="shared" ref="EC38" si="238">+EB38+1</f>
        <v>46026</v>
      </c>
      <c r="ED38" s="9">
        <f t="shared" ref="ED38" si="239">+EC38+1</f>
        <v>46027</v>
      </c>
      <c r="EE38" s="9">
        <f t="shared" ref="EE38" si="240">+ED38+1</f>
        <v>46028</v>
      </c>
      <c r="EF38" s="9">
        <f t="shared" ref="EF38" si="241">+EE38+1</f>
        <v>46029</v>
      </c>
      <c r="EG38" s="9">
        <f t="shared" ref="EG38" si="242">+EF38+1</f>
        <v>46030</v>
      </c>
      <c r="EH38" s="9">
        <f t="shared" ref="EH38" si="243">+EG38+1</f>
        <v>46031</v>
      </c>
      <c r="EI38" s="9">
        <f t="shared" ref="EI38" si="244">+EH38+1</f>
        <v>46032</v>
      </c>
      <c r="EJ38" s="9">
        <f t="shared" ref="EJ38" si="245">+EI38+1</f>
        <v>46033</v>
      </c>
      <c r="EK38" s="9">
        <f t="shared" ref="EK38" si="246">+EJ38+1</f>
        <v>46034</v>
      </c>
      <c r="EL38" s="9">
        <f t="shared" ref="EL38" si="247">+EK38+1</f>
        <v>46035</v>
      </c>
      <c r="EM38" s="9">
        <f t="shared" ref="EM38" si="248">+EL38+1</f>
        <v>46036</v>
      </c>
      <c r="EN38" s="9">
        <f t="shared" ref="EN38" si="249">+EM38+1</f>
        <v>46037</v>
      </c>
      <c r="EO38" s="9">
        <f t="shared" ref="EO38" si="250">+EN38+1</f>
        <v>46038</v>
      </c>
      <c r="EP38" s="9">
        <f t="shared" ref="EP38" si="251">+EO38+1</f>
        <v>46039</v>
      </c>
      <c r="EQ38" s="9">
        <f t="shared" ref="EQ38" si="252">+EP38+1</f>
        <v>46040</v>
      </c>
      <c r="ER38" s="9">
        <f t="shared" ref="ER38" si="253">+EQ38+1</f>
        <v>46041</v>
      </c>
      <c r="ES38" s="9">
        <f t="shared" ref="ES38" si="254">+ER38+1</f>
        <v>46042</v>
      </c>
      <c r="ET38" s="9">
        <f t="shared" ref="ET38" si="255">+ES38+1</f>
        <v>46043</v>
      </c>
      <c r="EU38" s="9">
        <f t="shared" ref="EU38" si="256">+ET38+1</f>
        <v>46044</v>
      </c>
      <c r="EV38" s="9">
        <f t="shared" ref="EV38" si="257">+EU38+1</f>
        <v>46045</v>
      </c>
      <c r="EW38" s="9">
        <f t="shared" ref="EW38" si="258">+EV38+1</f>
        <v>46046</v>
      </c>
      <c r="EX38" s="9">
        <f t="shared" ref="EX38" si="259">+EW38+1</f>
        <v>46047</v>
      </c>
      <c r="EY38" s="9">
        <f t="shared" ref="EY38" si="260">+EX38+1</f>
        <v>46048</v>
      </c>
      <c r="EZ38" s="9">
        <f t="shared" ref="EZ38" si="261">+EY38+1</f>
        <v>46049</v>
      </c>
      <c r="FA38" s="9">
        <f t="shared" ref="FA38" si="262">+EZ38+1</f>
        <v>46050</v>
      </c>
      <c r="FB38" s="9">
        <f t="shared" ref="FB38" si="263">+FA38+1</f>
        <v>46051</v>
      </c>
      <c r="FC38" s="9">
        <f t="shared" ref="FC38" si="264">+FB38+1</f>
        <v>46052</v>
      </c>
      <c r="FD38" s="9">
        <f t="shared" ref="FD38" si="265">+FC38+1</f>
        <v>46053</v>
      </c>
      <c r="FE38" s="202" t="s">
        <v>47</v>
      </c>
    </row>
    <row r="39" spans="1:165" s="37" customFormat="1" x14ac:dyDescent="0.25">
      <c r="A39" s="32"/>
      <c r="B39" s="33"/>
      <c r="C39" s="71"/>
      <c r="D39" s="34" t="s">
        <v>48</v>
      </c>
      <c r="E39" s="34" t="s">
        <v>48</v>
      </c>
      <c r="F39" s="34" t="s">
        <v>48</v>
      </c>
      <c r="G39" s="34" t="s">
        <v>48</v>
      </c>
      <c r="H39" s="34" t="s">
        <v>48</v>
      </c>
      <c r="I39" s="34" t="s">
        <v>48</v>
      </c>
      <c r="J39" s="34" t="s">
        <v>48</v>
      </c>
      <c r="K39" s="34" t="s">
        <v>48</v>
      </c>
      <c r="L39" s="34" t="s">
        <v>48</v>
      </c>
      <c r="M39" s="34" t="s">
        <v>48</v>
      </c>
      <c r="N39" s="34" t="s">
        <v>48</v>
      </c>
      <c r="O39" s="34" t="s">
        <v>48</v>
      </c>
      <c r="P39" s="34" t="s">
        <v>48</v>
      </c>
      <c r="Q39" s="34" t="s">
        <v>48</v>
      </c>
      <c r="R39" s="34" t="s">
        <v>48</v>
      </c>
      <c r="S39" s="34" t="s">
        <v>48</v>
      </c>
      <c r="T39" s="34" t="s">
        <v>48</v>
      </c>
      <c r="U39" s="34" t="s">
        <v>48</v>
      </c>
      <c r="V39" s="34" t="s">
        <v>48</v>
      </c>
      <c r="W39" s="34" t="s">
        <v>48</v>
      </c>
      <c r="X39" s="34" t="s">
        <v>48</v>
      </c>
      <c r="Y39" s="34" t="s">
        <v>48</v>
      </c>
      <c r="Z39" s="34" t="s">
        <v>48</v>
      </c>
      <c r="AA39" s="34" t="s">
        <v>48</v>
      </c>
      <c r="AB39" s="34" t="s">
        <v>48</v>
      </c>
      <c r="AC39" s="34" t="s">
        <v>48</v>
      </c>
      <c r="AD39" s="34" t="s">
        <v>48</v>
      </c>
      <c r="AE39" s="34" t="s">
        <v>48</v>
      </c>
      <c r="AF39" s="34" t="s">
        <v>48</v>
      </c>
      <c r="AG39" s="34" t="s">
        <v>48</v>
      </c>
      <c r="AH39" s="35" t="s">
        <v>48</v>
      </c>
      <c r="AI39" s="36" t="s">
        <v>48</v>
      </c>
      <c r="AJ39" s="36" t="s">
        <v>48</v>
      </c>
      <c r="AK39" s="36" t="s">
        <v>48</v>
      </c>
      <c r="AL39" s="36" t="s">
        <v>48</v>
      </c>
      <c r="AM39" s="34" t="s">
        <v>48</v>
      </c>
      <c r="AN39" s="34" t="s">
        <v>48</v>
      </c>
      <c r="AO39" s="34" t="s">
        <v>48</v>
      </c>
      <c r="AP39" s="34" t="s">
        <v>48</v>
      </c>
      <c r="AQ39" s="34" t="s">
        <v>48</v>
      </c>
      <c r="AR39" s="34" t="s">
        <v>48</v>
      </c>
      <c r="AS39" s="34" t="s">
        <v>48</v>
      </c>
      <c r="AT39" s="34" t="s">
        <v>48</v>
      </c>
      <c r="AU39" s="34" t="s">
        <v>48</v>
      </c>
      <c r="AV39" s="34" t="s">
        <v>48</v>
      </c>
      <c r="AW39" s="34" t="s">
        <v>48</v>
      </c>
      <c r="AX39" s="34" t="s">
        <v>48</v>
      </c>
      <c r="AY39" s="34" t="s">
        <v>48</v>
      </c>
      <c r="AZ39" s="34" t="s">
        <v>48</v>
      </c>
      <c r="BA39" s="34" t="s">
        <v>48</v>
      </c>
      <c r="BB39" s="34" t="s">
        <v>48</v>
      </c>
      <c r="BC39" s="34" t="s">
        <v>48</v>
      </c>
      <c r="BD39" s="34" t="s">
        <v>48</v>
      </c>
      <c r="BE39" s="34" t="s">
        <v>48</v>
      </c>
      <c r="BF39" s="34" t="s">
        <v>48</v>
      </c>
      <c r="BG39" s="34" t="s">
        <v>48</v>
      </c>
      <c r="BH39" s="34" t="s">
        <v>48</v>
      </c>
      <c r="BI39" s="34" t="s">
        <v>48</v>
      </c>
      <c r="BJ39" s="34" t="s">
        <v>48</v>
      </c>
      <c r="BK39" s="34" t="s">
        <v>48</v>
      </c>
      <c r="BL39" s="34" t="s">
        <v>48</v>
      </c>
      <c r="BM39" s="34" t="s">
        <v>48</v>
      </c>
      <c r="BN39" s="35" t="s">
        <v>48</v>
      </c>
      <c r="BO39" s="36" t="s">
        <v>48</v>
      </c>
      <c r="BP39" s="34" t="s">
        <v>48</v>
      </c>
      <c r="BQ39" s="34" t="s">
        <v>48</v>
      </c>
      <c r="BR39" s="34" t="s">
        <v>48</v>
      </c>
      <c r="BS39" s="34" t="s">
        <v>48</v>
      </c>
      <c r="BT39" s="34" t="s">
        <v>48</v>
      </c>
      <c r="BU39" s="34" t="s">
        <v>48</v>
      </c>
      <c r="BV39" s="34" t="s">
        <v>48</v>
      </c>
      <c r="BW39" s="34" t="s">
        <v>48</v>
      </c>
      <c r="BX39" s="34" t="s">
        <v>48</v>
      </c>
      <c r="BY39" s="34" t="s">
        <v>48</v>
      </c>
      <c r="BZ39" s="34" t="s">
        <v>48</v>
      </c>
      <c r="CA39" s="34" t="s">
        <v>48</v>
      </c>
      <c r="CB39" s="34" t="s">
        <v>48</v>
      </c>
      <c r="CC39" s="34" t="s">
        <v>48</v>
      </c>
      <c r="CD39" s="34" t="s">
        <v>48</v>
      </c>
      <c r="CE39" s="34" t="s">
        <v>48</v>
      </c>
      <c r="CF39" s="34" t="s">
        <v>48</v>
      </c>
      <c r="CG39" s="34" t="s">
        <v>48</v>
      </c>
      <c r="CH39" s="34" t="s">
        <v>48</v>
      </c>
      <c r="CI39" s="34" t="s">
        <v>48</v>
      </c>
      <c r="CJ39" s="34" t="s">
        <v>48</v>
      </c>
      <c r="CK39" s="34" t="s">
        <v>48</v>
      </c>
      <c r="CL39" s="34" t="s">
        <v>48</v>
      </c>
      <c r="CM39" s="34" t="s">
        <v>48</v>
      </c>
      <c r="CN39" s="34" t="s">
        <v>48</v>
      </c>
      <c r="CO39" s="34" t="s">
        <v>48</v>
      </c>
      <c r="CP39" s="34" t="s">
        <v>48</v>
      </c>
      <c r="CQ39" s="34" t="s">
        <v>48</v>
      </c>
      <c r="CR39" s="239" t="s">
        <v>48</v>
      </c>
      <c r="CS39" s="35" t="s">
        <v>48</v>
      </c>
      <c r="CT39" s="35" t="s">
        <v>48</v>
      </c>
      <c r="CU39" s="36" t="s">
        <v>48</v>
      </c>
      <c r="CV39" s="34" t="s">
        <v>48</v>
      </c>
      <c r="CW39" s="34" t="s">
        <v>48</v>
      </c>
      <c r="CX39" s="34" t="s">
        <v>48</v>
      </c>
      <c r="CY39" s="34" t="s">
        <v>48</v>
      </c>
      <c r="CZ39" s="34" t="s">
        <v>48</v>
      </c>
      <c r="DA39" s="34" t="s">
        <v>48</v>
      </c>
      <c r="DB39" s="34" t="s">
        <v>48</v>
      </c>
      <c r="DC39" s="34" t="s">
        <v>48</v>
      </c>
      <c r="DD39" s="34" t="s">
        <v>48</v>
      </c>
      <c r="DE39" s="34" t="s">
        <v>48</v>
      </c>
      <c r="DF39" s="34" t="s">
        <v>48</v>
      </c>
      <c r="DG39" s="34" t="s">
        <v>48</v>
      </c>
      <c r="DH39" s="34" t="s">
        <v>48</v>
      </c>
      <c r="DI39" s="34" t="s">
        <v>48</v>
      </c>
      <c r="DJ39" s="34" t="s">
        <v>48</v>
      </c>
      <c r="DK39" s="34" t="s">
        <v>48</v>
      </c>
      <c r="DL39" s="34" t="s">
        <v>48</v>
      </c>
      <c r="DM39" s="34" t="s">
        <v>48</v>
      </c>
      <c r="DN39" s="34" t="s">
        <v>48</v>
      </c>
      <c r="DO39" s="34" t="s">
        <v>48</v>
      </c>
      <c r="DP39" s="34" t="s">
        <v>48</v>
      </c>
      <c r="DQ39" s="34" t="s">
        <v>48</v>
      </c>
      <c r="DR39" s="34" t="s">
        <v>48</v>
      </c>
      <c r="DS39" s="34" t="s">
        <v>48</v>
      </c>
      <c r="DT39" s="34" t="s">
        <v>48</v>
      </c>
      <c r="DU39" s="34" t="s">
        <v>48</v>
      </c>
      <c r="DV39" s="34" t="s">
        <v>48</v>
      </c>
      <c r="DW39" s="34" t="s">
        <v>48</v>
      </c>
      <c r="DX39" s="34" t="s">
        <v>48</v>
      </c>
      <c r="DY39" s="35" t="s">
        <v>48</v>
      </c>
      <c r="DZ39" s="36" t="s">
        <v>48</v>
      </c>
      <c r="EA39" s="34" t="s">
        <v>48</v>
      </c>
      <c r="EB39" s="34" t="s">
        <v>48</v>
      </c>
      <c r="EC39" s="34" t="s">
        <v>48</v>
      </c>
      <c r="ED39" s="34" t="s">
        <v>48</v>
      </c>
      <c r="EE39" s="34" t="s">
        <v>48</v>
      </c>
      <c r="EF39" s="34" t="s">
        <v>48</v>
      </c>
      <c r="EG39" s="34" t="s">
        <v>48</v>
      </c>
      <c r="EH39" s="34" t="s">
        <v>48</v>
      </c>
      <c r="EI39" s="34" t="s">
        <v>48</v>
      </c>
      <c r="EJ39" s="34" t="s">
        <v>48</v>
      </c>
      <c r="EK39" s="34" t="s">
        <v>48</v>
      </c>
      <c r="EL39" s="34" t="s">
        <v>48</v>
      </c>
      <c r="EM39" s="34" t="s">
        <v>48</v>
      </c>
      <c r="EN39" s="34" t="s">
        <v>48</v>
      </c>
      <c r="EO39" s="34" t="s">
        <v>48</v>
      </c>
      <c r="EP39" s="34" t="s">
        <v>48</v>
      </c>
      <c r="EQ39" s="34" t="s">
        <v>48</v>
      </c>
      <c r="ER39" s="34" t="s">
        <v>48</v>
      </c>
      <c r="ES39" s="34" t="s">
        <v>48</v>
      </c>
      <c r="ET39" s="34" t="s">
        <v>48</v>
      </c>
      <c r="EU39" s="34" t="s">
        <v>48</v>
      </c>
      <c r="EV39" s="34" t="s">
        <v>48</v>
      </c>
      <c r="EW39" s="34" t="s">
        <v>48</v>
      </c>
      <c r="EX39" s="34" t="s">
        <v>48</v>
      </c>
      <c r="EY39" s="34" t="s">
        <v>48</v>
      </c>
      <c r="EZ39" s="34" t="s">
        <v>48</v>
      </c>
      <c r="FA39" s="34" t="s">
        <v>48</v>
      </c>
      <c r="FB39" s="34" t="s">
        <v>48</v>
      </c>
      <c r="FC39" s="34" t="s">
        <v>48</v>
      </c>
      <c r="FD39" s="34" t="s">
        <v>48</v>
      </c>
      <c r="FE39" s="35" t="s">
        <v>48</v>
      </c>
      <c r="FF39"/>
      <c r="FG39"/>
      <c r="FH39"/>
      <c r="FI39"/>
    </row>
    <row r="40" spans="1:165" x14ac:dyDescent="0.25">
      <c r="B40" s="40" t="s">
        <v>74</v>
      </c>
      <c r="C40" s="49">
        <v>4427</v>
      </c>
      <c r="D40" s="73">
        <f>+C65</f>
        <v>4427</v>
      </c>
      <c r="E40" s="73">
        <f>+D65</f>
        <v>6211.7</v>
      </c>
      <c r="F40" s="73">
        <f t="shared" ref="F40:AB40" si="266">+E65</f>
        <v>65945.463000000003</v>
      </c>
      <c r="G40" s="73">
        <f t="shared" si="266"/>
        <v>48221.024000000005</v>
      </c>
      <c r="H40" s="73">
        <f t="shared" si="266"/>
        <v>48719.307000000008</v>
      </c>
      <c r="I40" s="73">
        <f t="shared" si="266"/>
        <v>47955.76200000001</v>
      </c>
      <c r="J40" s="73">
        <f t="shared" si="266"/>
        <v>47955.76200000001</v>
      </c>
      <c r="K40" s="73">
        <f t="shared" si="266"/>
        <v>47955.76200000001</v>
      </c>
      <c r="L40" s="73">
        <f t="shared" si="266"/>
        <v>47360.606600000006</v>
      </c>
      <c r="M40" s="73">
        <f t="shared" si="266"/>
        <v>47623.740600000005</v>
      </c>
      <c r="N40" s="73">
        <f t="shared" si="266"/>
        <v>47959.960600000006</v>
      </c>
      <c r="O40" s="73">
        <f t="shared" si="266"/>
        <v>47942.160600000003</v>
      </c>
      <c r="P40" s="73">
        <f t="shared" si="266"/>
        <v>33854.955600000001</v>
      </c>
      <c r="Q40" s="73">
        <f t="shared" si="266"/>
        <v>33854.955600000001</v>
      </c>
      <c r="R40" s="73">
        <f t="shared" si="266"/>
        <v>33854.955600000001</v>
      </c>
      <c r="S40" s="73">
        <f t="shared" si="266"/>
        <v>88439.717600000004</v>
      </c>
      <c r="T40" s="73">
        <f t="shared" si="266"/>
        <v>88607.792600000001</v>
      </c>
      <c r="U40" s="73">
        <f t="shared" si="266"/>
        <v>89058.0046</v>
      </c>
      <c r="V40" s="73">
        <f t="shared" si="266"/>
        <v>89042.635599999994</v>
      </c>
      <c r="W40" s="73">
        <f t="shared" si="266"/>
        <v>64609.760599999994</v>
      </c>
      <c r="X40" s="73">
        <f t="shared" si="266"/>
        <v>64609.760599999994</v>
      </c>
      <c r="Y40" s="73">
        <f t="shared" si="266"/>
        <v>64609.760599999994</v>
      </c>
      <c r="Z40" s="73">
        <f t="shared" si="266"/>
        <v>39142.246599999991</v>
      </c>
      <c r="AA40" s="73">
        <f t="shared" si="266"/>
        <v>39280.323599999989</v>
      </c>
      <c r="AB40" s="73">
        <f t="shared" si="266"/>
        <v>39397.843599999986</v>
      </c>
      <c r="AC40" s="73">
        <f t="shared" ref="AC40" si="267">+AB65</f>
        <v>42708.100599999983</v>
      </c>
      <c r="AD40" s="73">
        <f t="shared" ref="AD40" si="268">+AC65</f>
        <v>-8959.1794000000154</v>
      </c>
      <c r="AE40" s="73">
        <f t="shared" ref="AE40" si="269">+AD65</f>
        <v>-8959.1794000000154</v>
      </c>
      <c r="AF40" s="73">
        <f t="shared" ref="AF40" si="270">+AE65</f>
        <v>-8959.1794000000154</v>
      </c>
      <c r="AG40" s="73">
        <f t="shared" ref="AG40" si="271">+AF65</f>
        <v>-9122.7774000000154</v>
      </c>
      <c r="AH40" s="74">
        <f>+D40</f>
        <v>4427</v>
      </c>
      <c r="AI40" s="75">
        <f>+AG65</f>
        <v>-8256.2704000000158</v>
      </c>
      <c r="AJ40" s="75">
        <f t="shared" ref="AJ40" si="272">+AI65</f>
        <v>48985.963139999985</v>
      </c>
      <c r="AK40" s="75">
        <f t="shared" ref="AK40" si="273">+AJ65</f>
        <v>49319.147052608678</v>
      </c>
      <c r="AL40" s="75">
        <f t="shared" ref="AL40" si="274">+AK65</f>
        <v>27581.973047884043</v>
      </c>
      <c r="AM40" s="75">
        <f t="shared" ref="AM40" si="275">+AL65</f>
        <v>27581.973047884043</v>
      </c>
      <c r="AN40" s="75">
        <f t="shared" ref="AN40" si="276">+AM65</f>
        <v>27581.973047884043</v>
      </c>
      <c r="AO40" s="75">
        <f t="shared" ref="AO40" si="277">+AN65</f>
        <v>28015.436990492737</v>
      </c>
      <c r="AP40" s="75">
        <f t="shared" ref="AP40" si="278">+AO65</f>
        <v>28448.620903101433</v>
      </c>
      <c r="AQ40" s="75">
        <f t="shared" ref="AQ40" si="279">+AP65</f>
        <v>28881.804815710129</v>
      </c>
      <c r="AR40" s="75">
        <f t="shared" ref="AR40" si="280">+AQ65</f>
        <v>29024.988728318825</v>
      </c>
      <c r="AS40" s="75">
        <f t="shared" ref="AS40" si="281">+AR65</f>
        <v>19822.814723594187</v>
      </c>
      <c r="AT40" s="75">
        <f t="shared" ref="AT40" si="282">+AS65</f>
        <v>19822.814723594187</v>
      </c>
      <c r="AU40" s="75">
        <f t="shared" ref="AU40" si="283">+AT65</f>
        <v>19822.814723594187</v>
      </c>
      <c r="AV40" s="75">
        <f t="shared" ref="AV40" si="284">+AU65</f>
        <v>20256.278666202881</v>
      </c>
      <c r="AW40" s="75">
        <f t="shared" ref="AW40" si="285">+AV65</f>
        <v>20689.462578811577</v>
      </c>
      <c r="AX40" s="75">
        <f t="shared" ref="AX40" si="286">+AW65</f>
        <v>85178.769322253575</v>
      </c>
      <c r="AY40" s="75">
        <f t="shared" ref="AY40" si="287">+AX65</f>
        <v>85511.953234862274</v>
      </c>
      <c r="AZ40" s="75">
        <f t="shared" ref="AZ40" si="288">+AY65</f>
        <v>63247.279230137639</v>
      </c>
      <c r="BA40" s="75">
        <f t="shared" ref="BA40" si="289">+AZ65</f>
        <v>63247.279230137639</v>
      </c>
      <c r="BB40" s="75">
        <f t="shared" ref="BB40" si="290">+BA65</f>
        <v>63247.279230137639</v>
      </c>
      <c r="BC40" s="75">
        <f t="shared" ref="BC40" si="291">+BB65</f>
        <v>63680.743172746334</v>
      </c>
      <c r="BD40" s="75">
        <f t="shared" ref="BD40" si="292">+BC65</f>
        <v>64113.927085355026</v>
      </c>
      <c r="BE40" s="75">
        <f t="shared" ref="BE40" si="293">+BD65</f>
        <v>42602.110997963726</v>
      </c>
      <c r="BF40" s="75">
        <f t="shared" ref="BF40" si="294">+BE65</f>
        <v>42935.294910572418</v>
      </c>
      <c r="BG40" s="75">
        <f t="shared" ref="BG40" si="295">+BF65</f>
        <v>41335.120905847783</v>
      </c>
      <c r="BH40" s="75">
        <f t="shared" ref="BH40" si="296">+BG65</f>
        <v>41335.120905847783</v>
      </c>
      <c r="BI40" s="75">
        <f t="shared" ref="BI40" si="297">+BH65</f>
        <v>41335.120905847783</v>
      </c>
      <c r="BJ40" s="75">
        <f t="shared" ref="BJ40:BK40" si="298">+BI65</f>
        <v>-13575.821948602963</v>
      </c>
      <c r="BK40" s="75">
        <f t="shared" si="298"/>
        <v>-13142.638035994267</v>
      </c>
      <c r="BL40" s="75">
        <f>+BK65</f>
        <v>-12709.454123385571</v>
      </c>
      <c r="BM40" s="75">
        <f t="shared" ref="BM40" si="299">+BL65</f>
        <v>-12376.270210776875</v>
      </c>
      <c r="BN40" s="74">
        <f>+AH65</f>
        <v>-8256.2704000000376</v>
      </c>
      <c r="BO40" s="75">
        <f>+BM65</f>
        <v>-15973.189029868181</v>
      </c>
      <c r="BP40" s="73">
        <f>+BO65</f>
        <v>-15973.189029868181</v>
      </c>
      <c r="BQ40" s="73">
        <f t="shared" ref="BQ40:CN40" si="300">+BP65</f>
        <v>-15973.189029868181</v>
      </c>
      <c r="BR40" s="73">
        <f t="shared" si="300"/>
        <v>42139.262679631858</v>
      </c>
      <c r="BS40" s="73">
        <f t="shared" si="300"/>
        <v>27026.36728763186</v>
      </c>
      <c r="BT40" s="73">
        <f t="shared" si="300"/>
        <v>27518.829812965192</v>
      </c>
      <c r="BU40" s="73">
        <f t="shared" si="300"/>
        <v>27911.292338298525</v>
      </c>
      <c r="BV40" s="73">
        <f t="shared" si="300"/>
        <v>3367.0574669651978</v>
      </c>
      <c r="BW40" s="73">
        <f t="shared" si="300"/>
        <v>3367.0574669651978</v>
      </c>
      <c r="BX40" s="73">
        <f t="shared" si="300"/>
        <v>3367.0574669651978</v>
      </c>
      <c r="BY40" s="73">
        <f t="shared" si="300"/>
        <v>3669.8000222985311</v>
      </c>
      <c r="BZ40" s="73">
        <f t="shared" si="300"/>
        <v>4162.2625476318644</v>
      </c>
      <c r="CA40" s="73">
        <f t="shared" si="300"/>
        <v>4654.7250729651978</v>
      </c>
      <c r="CB40" s="73">
        <f t="shared" si="300"/>
        <v>5047.1875982985312</v>
      </c>
      <c r="CC40" s="73">
        <f t="shared" si="300"/>
        <v>-14912.047273034796</v>
      </c>
      <c r="CD40" s="73">
        <f t="shared" si="300"/>
        <v>-14912.047273034796</v>
      </c>
      <c r="CE40" s="73">
        <f t="shared" si="300"/>
        <v>-14912.047273034796</v>
      </c>
      <c r="CF40" s="73">
        <f t="shared" si="300"/>
        <v>48707.372458131838</v>
      </c>
      <c r="CG40" s="73">
        <f t="shared" si="300"/>
        <v>49199.834983465174</v>
      </c>
      <c r="CH40" s="73">
        <f t="shared" si="300"/>
        <v>49692.297508798511</v>
      </c>
      <c r="CI40" s="73">
        <f t="shared" si="300"/>
        <v>50084.760034131847</v>
      </c>
      <c r="CJ40" s="73">
        <f t="shared" si="300"/>
        <v>23540.52516279852</v>
      </c>
      <c r="CK40" s="73">
        <f t="shared" si="300"/>
        <v>23540.52516279852</v>
      </c>
      <c r="CL40" s="73">
        <f t="shared" si="300"/>
        <v>23540.52516279852</v>
      </c>
      <c r="CM40" s="73">
        <f t="shared" si="300"/>
        <v>24033.267718131854</v>
      </c>
      <c r="CN40" s="73">
        <f t="shared" si="300"/>
        <v>24525.730243465187</v>
      </c>
      <c r="CO40" s="73">
        <f t="shared" ref="CO40" si="301">+CN65</f>
        <v>26620.192768798519</v>
      </c>
      <c r="CP40" s="73">
        <f t="shared" ref="CP40" si="302">+CO65</f>
        <v>-20987.028364997834</v>
      </c>
      <c r="CQ40" s="73">
        <f t="shared" ref="CQ40" si="303">+CP65</f>
        <v>-31868.372071364502</v>
      </c>
      <c r="CR40" s="240">
        <f t="shared" ref="CR40" si="304">+CQ65</f>
        <v>-31868.372071364502</v>
      </c>
      <c r="CS40" s="74">
        <f>+BN65</f>
        <v>-15973.189029868197</v>
      </c>
      <c r="CT40" s="75">
        <f>+CR65</f>
        <v>-31868.372071364502</v>
      </c>
      <c r="CU40" s="75">
        <f>+CT65</f>
        <v>26399.172136222493</v>
      </c>
      <c r="CV40" s="73">
        <f>+CU65</f>
        <v>809.01329246093155</v>
      </c>
      <c r="CW40" s="73">
        <f t="shared" ref="CW40:DV40" si="305">+CV65</f>
        <v>1075.55184536607</v>
      </c>
      <c r="CX40" s="73">
        <f t="shared" si="305"/>
        <v>1392.0903982712084</v>
      </c>
      <c r="CY40" s="73">
        <f t="shared" si="305"/>
        <v>-10180.84955549032</v>
      </c>
      <c r="CZ40" s="73">
        <f t="shared" si="305"/>
        <v>-10180.84955549032</v>
      </c>
      <c r="DA40" s="73">
        <f t="shared" si="305"/>
        <v>-10180.84955549032</v>
      </c>
      <c r="DB40" s="73">
        <f t="shared" si="305"/>
        <v>-9954.4869785851824</v>
      </c>
      <c r="DC40" s="73">
        <f t="shared" si="305"/>
        <v>-9537.9484256800442</v>
      </c>
      <c r="DD40" s="73">
        <f t="shared" si="305"/>
        <v>-9121.409872774906</v>
      </c>
      <c r="DE40" s="73">
        <f t="shared" si="305"/>
        <v>-8804.8713198697678</v>
      </c>
      <c r="DF40" s="73">
        <f t="shared" si="305"/>
        <v>-14377.811273631296</v>
      </c>
      <c r="DG40" s="73">
        <f t="shared" si="305"/>
        <v>-14377.811273631296</v>
      </c>
      <c r="DH40" s="73">
        <f t="shared" si="305"/>
        <v>-14377.811273631296</v>
      </c>
      <c r="DI40" s="73">
        <f t="shared" si="305"/>
        <v>50939.082699107152</v>
      </c>
      <c r="DJ40" s="73">
        <f t="shared" si="305"/>
        <v>51355.621252012294</v>
      </c>
      <c r="DK40" s="73">
        <f t="shared" si="305"/>
        <v>38772.159804917435</v>
      </c>
      <c r="DL40" s="73">
        <f t="shared" si="305"/>
        <v>35088.698357822577</v>
      </c>
      <c r="DM40" s="73">
        <f t="shared" si="305"/>
        <v>-12688.10083025162</v>
      </c>
      <c r="DN40" s="73">
        <f t="shared" si="305"/>
        <v>-12688.10083025162</v>
      </c>
      <c r="DO40" s="73">
        <f t="shared" si="305"/>
        <v>-12688.10083025162</v>
      </c>
      <c r="DP40" s="73">
        <f t="shared" si="305"/>
        <v>-34271.738253346484</v>
      </c>
      <c r="DQ40" s="73">
        <f t="shared" si="305"/>
        <v>-33855.199700441342</v>
      </c>
      <c r="DR40" s="73">
        <f t="shared" si="305"/>
        <v>-30936.661147536204</v>
      </c>
      <c r="DS40" s="73">
        <f t="shared" si="305"/>
        <v>-30620.122594631066</v>
      </c>
      <c r="DT40" s="73">
        <f t="shared" si="305"/>
        <v>-30233.584041725895</v>
      </c>
      <c r="DU40" s="73">
        <f t="shared" si="305"/>
        <v>-30233.584041725895</v>
      </c>
      <c r="DV40" s="73">
        <f t="shared" si="305"/>
        <v>-30233.584041725895</v>
      </c>
      <c r="DW40" s="73">
        <f>+DV65</f>
        <v>-41160.924964820755</v>
      </c>
      <c r="DX40" s="73">
        <f>+DW65</f>
        <v>-40744.386411915613</v>
      </c>
      <c r="DY40" s="74">
        <f>+CS65</f>
        <v>-31868.372071364574</v>
      </c>
      <c r="DZ40" s="75">
        <f>+DX65</f>
        <v>-40477.950590710476</v>
      </c>
      <c r="EA40" s="73">
        <f>+DZ65</f>
        <v>-36565.264361896247</v>
      </c>
      <c r="EB40" s="73">
        <f t="shared" ref="EB40:FA40" si="306">+EA65</f>
        <v>-15018.681434915343</v>
      </c>
      <c r="EC40" s="73">
        <f t="shared" si="306"/>
        <v>-15018.681434915343</v>
      </c>
      <c r="ED40" s="73">
        <f t="shared" si="306"/>
        <v>-15018.681434915343</v>
      </c>
      <c r="EE40" s="73">
        <f t="shared" si="306"/>
        <v>-14484.715176101114</v>
      </c>
      <c r="EF40" s="73">
        <f t="shared" si="306"/>
        <v>-13951.028947286884</v>
      </c>
      <c r="EG40" s="73">
        <f t="shared" si="306"/>
        <v>-13417.342718472655</v>
      </c>
      <c r="EH40" s="73">
        <f t="shared" si="306"/>
        <v>-12983.656489658426</v>
      </c>
      <c r="EI40" s="73">
        <f t="shared" si="306"/>
        <v>-21797.304210177528</v>
      </c>
      <c r="EJ40" s="73">
        <f t="shared" si="306"/>
        <v>-21797.304210177528</v>
      </c>
      <c r="EK40" s="73">
        <f t="shared" si="306"/>
        <v>-21797.304210177528</v>
      </c>
      <c r="EL40" s="73">
        <f t="shared" si="306"/>
        <v>-21263.337951363297</v>
      </c>
      <c r="EM40" s="73">
        <f t="shared" si="306"/>
        <v>-20729.651722549068</v>
      </c>
      <c r="EN40" s="73">
        <f t="shared" si="306"/>
        <v>-20195.965493734839</v>
      </c>
      <c r="EO40" s="73">
        <f t="shared" si="306"/>
        <v>58537.812405912686</v>
      </c>
      <c r="EP40" s="73">
        <f t="shared" si="306"/>
        <v>40414.164685393582</v>
      </c>
      <c r="EQ40" s="73">
        <f t="shared" si="306"/>
        <v>40414.164685393582</v>
      </c>
      <c r="ER40" s="73">
        <f t="shared" si="306"/>
        <v>40414.164685393582</v>
      </c>
      <c r="ES40" s="73">
        <f t="shared" si="306"/>
        <v>40948.130944207813</v>
      </c>
      <c r="ET40" s="73">
        <f t="shared" si="306"/>
        <v>41481.817173022042</v>
      </c>
      <c r="EU40" s="73">
        <f t="shared" si="306"/>
        <v>42015.503401836271</v>
      </c>
      <c r="EV40" s="73">
        <f t="shared" si="306"/>
        <v>20449.1896306505</v>
      </c>
      <c r="EW40" s="73">
        <f t="shared" si="306"/>
        <v>15325.5419101314</v>
      </c>
      <c r="EX40" s="73">
        <f t="shared" si="306"/>
        <v>15325.5419101314</v>
      </c>
      <c r="EY40" s="73">
        <f t="shared" si="306"/>
        <v>15325.5419101314</v>
      </c>
      <c r="EZ40" s="73">
        <f t="shared" si="306"/>
        <v>17396.508168945631</v>
      </c>
      <c r="FA40" s="73">
        <f t="shared" si="306"/>
        <v>-26163.877916860114</v>
      </c>
      <c r="FB40" s="73">
        <f t="shared" ref="FB40" si="307">+FA65</f>
        <v>-36973.895188045884</v>
      </c>
      <c r="FC40" s="73">
        <f t="shared" ref="FC40" si="308">+FB65</f>
        <v>-28540.208959231655</v>
      </c>
      <c r="FD40" s="73">
        <f t="shared" ref="FD40" si="309">+FC65</f>
        <v>-37163.959411450756</v>
      </c>
      <c r="FE40" s="74">
        <f>+DY65</f>
        <v>-40477.950590710592</v>
      </c>
    </row>
    <row r="41" spans="1:165" x14ac:dyDescent="0.25">
      <c r="A41" s="2"/>
      <c r="B41" s="12" t="s">
        <v>50</v>
      </c>
      <c r="C41" s="122"/>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7"/>
      <c r="AI41" s="78"/>
      <c r="AJ41" s="78"/>
      <c r="AK41" s="78"/>
      <c r="AL41" s="78"/>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7"/>
      <c r="BO41" s="78"/>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241"/>
      <c r="CS41" s="77"/>
      <c r="CT41" s="78"/>
      <c r="CU41" s="78"/>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7"/>
      <c r="DZ41" s="78"/>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c r="FD41" s="76"/>
      <c r="FE41" s="77"/>
    </row>
    <row r="42" spans="1:165" x14ac:dyDescent="0.25">
      <c r="A42" s="3" t="s">
        <v>75</v>
      </c>
      <c r="B42" s="17" t="s">
        <v>76</v>
      </c>
      <c r="C42" s="123"/>
      <c r="D42" s="79"/>
      <c r="E42" s="79">
        <v>58860.027000000002</v>
      </c>
      <c r="F42" s="79"/>
      <c r="G42" s="79"/>
      <c r="H42" s="79"/>
      <c r="I42" s="79"/>
      <c r="J42" s="79"/>
      <c r="K42" s="79"/>
      <c r="L42" s="79"/>
      <c r="M42" s="79"/>
      <c r="N42" s="79"/>
      <c r="O42" s="79"/>
      <c r="P42" s="79"/>
      <c r="Q42" s="79"/>
      <c r="R42" s="79">
        <v>12220.129080000001</v>
      </c>
      <c r="S42" s="79"/>
      <c r="T42" s="79"/>
      <c r="U42" s="79"/>
      <c r="V42" s="79"/>
      <c r="W42" s="79"/>
      <c r="X42" s="79"/>
      <c r="Y42" s="79"/>
      <c r="Z42" s="79"/>
      <c r="AA42" s="79"/>
      <c r="AB42" s="79"/>
      <c r="AC42" s="79"/>
      <c r="AD42" s="79"/>
      <c r="AE42" s="79"/>
      <c r="AF42" s="79"/>
      <c r="AG42" s="79"/>
      <c r="AH42" s="81">
        <f t="shared" ref="AH42:AH49" si="310">SUM(D42:AG42)</f>
        <v>71080.156080000001</v>
      </c>
      <c r="AI42" s="82">
        <v>57862.497799999997</v>
      </c>
      <c r="AJ42" s="82"/>
      <c r="AK42" s="82"/>
      <c r="AL42" s="82"/>
      <c r="AM42" s="79"/>
      <c r="AN42" s="79"/>
      <c r="AO42" s="79"/>
      <c r="AP42" s="79"/>
      <c r="AQ42" s="79"/>
      <c r="AR42" s="79"/>
      <c r="AS42" s="79"/>
      <c r="AT42" s="79"/>
      <c r="AU42" s="79"/>
      <c r="AV42" s="79"/>
      <c r="AW42" s="79">
        <f>25000-10124</f>
        <v>14876</v>
      </c>
      <c r="AX42" s="79"/>
      <c r="AY42" s="79"/>
      <c r="AZ42" s="79"/>
      <c r="BA42" s="79"/>
      <c r="BB42" s="79"/>
      <c r="BC42" s="79"/>
      <c r="BD42" s="79"/>
      <c r="BE42" s="79"/>
      <c r="BF42" s="79"/>
      <c r="BG42" s="79"/>
      <c r="BH42" s="79"/>
      <c r="BI42" s="79"/>
      <c r="BJ42" s="79"/>
      <c r="BK42" s="79"/>
      <c r="BL42" s="79"/>
      <c r="BM42" s="79"/>
      <c r="BN42" s="81">
        <f t="shared" ref="BN42:BN49" si="311">SUM(AI42:BM42)</f>
        <v>72738.497799999997</v>
      </c>
      <c r="BO42" s="82"/>
      <c r="BP42" s="79"/>
      <c r="BQ42" s="79">
        <v>55084.709154166703</v>
      </c>
      <c r="BR42" s="79"/>
      <c r="BS42" s="79"/>
      <c r="BT42" s="79"/>
      <c r="BU42" s="79"/>
      <c r="BV42" s="79"/>
      <c r="BW42" s="79"/>
      <c r="BX42" s="79"/>
      <c r="BY42" s="79"/>
      <c r="BZ42" s="79"/>
      <c r="CA42" s="79"/>
      <c r="CB42" s="79"/>
      <c r="CC42" s="79"/>
      <c r="CD42" s="79"/>
      <c r="CE42" s="79">
        <v>25000</v>
      </c>
      <c r="CF42" s="79"/>
      <c r="CG42" s="79"/>
      <c r="CH42" s="79"/>
      <c r="CI42" s="79"/>
      <c r="CJ42" s="79"/>
      <c r="CK42" s="79"/>
      <c r="CL42" s="79"/>
      <c r="CM42" s="79"/>
      <c r="CN42" s="79"/>
      <c r="CO42" s="79"/>
      <c r="CP42" s="79"/>
      <c r="CQ42" s="79"/>
      <c r="CR42" s="83"/>
      <c r="CS42" s="81">
        <f>SUM(BO42:CR42)</f>
        <v>80084.709154166703</v>
      </c>
      <c r="CT42" s="82">
        <v>55084.709154166703</v>
      </c>
      <c r="CU42" s="82"/>
      <c r="CV42" s="79"/>
      <c r="CW42" s="79"/>
      <c r="CX42" s="79"/>
      <c r="CY42" s="79"/>
      <c r="CZ42" s="79"/>
      <c r="DA42" s="79"/>
      <c r="DB42" s="79"/>
      <c r="DC42" s="79"/>
      <c r="DD42" s="79"/>
      <c r="DE42" s="79"/>
      <c r="DF42" s="79"/>
      <c r="DG42" s="79"/>
      <c r="DH42" s="79">
        <v>25000</v>
      </c>
      <c r="DI42" s="79"/>
      <c r="DJ42" s="79"/>
      <c r="DK42" s="79"/>
      <c r="DL42" s="79"/>
      <c r="DM42" s="79"/>
      <c r="DN42" s="79"/>
      <c r="DO42" s="79"/>
      <c r="DP42" s="79"/>
      <c r="DQ42" s="79"/>
      <c r="DR42" s="79"/>
      <c r="DS42" s="79"/>
      <c r="DT42" s="79"/>
      <c r="DU42" s="79"/>
      <c r="DV42" s="79"/>
      <c r="DW42" s="79"/>
      <c r="DX42" s="79"/>
      <c r="DY42" s="81">
        <f>SUM(CT42:DX42)</f>
        <v>80084.709154166703</v>
      </c>
      <c r="DZ42" s="82"/>
      <c r="EA42" s="79">
        <v>55084.709154166703</v>
      </c>
      <c r="EB42" s="79"/>
      <c r="EC42" s="79"/>
      <c r="ED42" s="79"/>
      <c r="EE42" s="79"/>
      <c r="EF42" s="79"/>
      <c r="EG42" s="79"/>
      <c r="EH42" s="79"/>
      <c r="EI42" s="79"/>
      <c r="EJ42" s="79"/>
      <c r="EK42" s="79"/>
      <c r="EL42" s="79"/>
      <c r="EM42" s="79"/>
      <c r="EN42" s="79">
        <v>25000</v>
      </c>
      <c r="EO42" s="79"/>
      <c r="EP42" s="79"/>
      <c r="EQ42" s="79"/>
      <c r="ER42" s="79"/>
      <c r="ES42" s="79"/>
      <c r="ET42" s="79"/>
      <c r="EU42" s="79"/>
      <c r="EV42" s="79"/>
      <c r="EW42" s="79"/>
      <c r="EX42" s="79"/>
      <c r="EY42" s="79"/>
      <c r="EZ42" s="79"/>
      <c r="FA42" s="79"/>
      <c r="FB42" s="79"/>
      <c r="FC42" s="79"/>
      <c r="FD42" s="79"/>
      <c r="FE42" s="81">
        <f t="shared" ref="FE42:FE49" si="312">SUM(DZ42:FD42)</f>
        <v>80084.709154166703</v>
      </c>
    </row>
    <row r="43" spans="1:165" x14ac:dyDescent="0.25">
      <c r="A43" s="3" t="s">
        <v>77</v>
      </c>
      <c r="B43" s="17" t="s">
        <v>78</v>
      </c>
      <c r="C43" s="123"/>
      <c r="D43" s="79"/>
      <c r="E43" s="79"/>
      <c r="F43" s="79"/>
      <c r="G43" s="79"/>
      <c r="H43" s="79"/>
      <c r="I43" s="79"/>
      <c r="J43" s="79"/>
      <c r="K43" s="79"/>
      <c r="L43" s="79"/>
      <c r="M43" s="79"/>
      <c r="N43" s="79"/>
      <c r="O43" s="79"/>
      <c r="P43" s="79"/>
      <c r="Q43" s="79"/>
      <c r="R43" s="79">
        <v>25137.8024</v>
      </c>
      <c r="S43" s="79"/>
      <c r="T43" s="79"/>
      <c r="U43" s="79"/>
      <c r="V43" s="79"/>
      <c r="W43" s="79"/>
      <c r="X43" s="79"/>
      <c r="Y43" s="79"/>
      <c r="Z43" s="79"/>
      <c r="AA43" s="79"/>
      <c r="AB43" s="79"/>
      <c r="AC43" s="79"/>
      <c r="AD43" s="79"/>
      <c r="AE43" s="79"/>
      <c r="AF43" s="79"/>
      <c r="AG43" s="79"/>
      <c r="AH43" s="81">
        <f t="shared" si="310"/>
        <v>25137.8024</v>
      </c>
      <c r="AI43" s="82"/>
      <c r="AJ43" s="82"/>
      <c r="AK43" s="82"/>
      <c r="AL43" s="82"/>
      <c r="AM43" s="79"/>
      <c r="AN43" s="79"/>
      <c r="AO43" s="79"/>
      <c r="AP43" s="79"/>
      <c r="AQ43" s="79"/>
      <c r="AR43" s="79"/>
      <c r="AS43" s="79"/>
      <c r="AT43" s="79"/>
      <c r="AU43" s="79"/>
      <c r="AV43" s="79"/>
      <c r="AW43" s="79">
        <f>13153+50083-10124-25000+10124</f>
        <v>38236</v>
      </c>
      <c r="AX43" s="79"/>
      <c r="AY43" s="79"/>
      <c r="AZ43" s="79"/>
      <c r="BA43" s="79"/>
      <c r="BB43" s="79"/>
      <c r="BC43" s="79"/>
      <c r="BD43" s="79"/>
      <c r="BE43" s="79"/>
      <c r="BF43" s="79"/>
      <c r="BG43" s="79"/>
      <c r="BH43" s="79"/>
      <c r="BI43" s="79"/>
      <c r="BJ43" s="79"/>
      <c r="BK43" s="79"/>
      <c r="BL43" s="79"/>
      <c r="BM43" s="79"/>
      <c r="BN43" s="81">
        <f t="shared" si="311"/>
        <v>38236</v>
      </c>
      <c r="BO43" s="82"/>
      <c r="BP43" s="79"/>
      <c r="BQ43" s="79"/>
      <c r="BR43" s="79"/>
      <c r="BS43" s="79"/>
      <c r="BT43" s="79"/>
      <c r="BU43" s="79"/>
      <c r="BV43" s="79"/>
      <c r="BW43" s="79"/>
      <c r="BX43" s="79"/>
      <c r="BY43" s="79"/>
      <c r="BZ43" s="79"/>
      <c r="CA43" s="79"/>
      <c r="CB43" s="79"/>
      <c r="CC43" s="79"/>
      <c r="CD43" s="79"/>
      <c r="CE43" s="79">
        <f>50083-25000</f>
        <v>25083</v>
      </c>
      <c r="CF43" s="79"/>
      <c r="CG43" s="79"/>
      <c r="CH43" s="79"/>
      <c r="CI43" s="79"/>
      <c r="CJ43" s="79"/>
      <c r="CK43" s="79"/>
      <c r="CL43" s="79"/>
      <c r="CM43" s="79"/>
      <c r="CN43" s="79"/>
      <c r="CO43" s="79"/>
      <c r="CP43" s="79"/>
      <c r="CQ43" s="79"/>
      <c r="CR43" s="83"/>
      <c r="CS43" s="81">
        <f t="shared" ref="CS43:CS49" si="313">SUM(BO43:CR43)</f>
        <v>25083</v>
      </c>
      <c r="CT43" s="82"/>
      <c r="CU43" s="82"/>
      <c r="CV43" s="79"/>
      <c r="CW43" s="79"/>
      <c r="CX43" s="79"/>
      <c r="CY43" s="79"/>
      <c r="CZ43" s="79"/>
      <c r="DA43" s="79"/>
      <c r="DB43" s="79"/>
      <c r="DC43" s="79"/>
      <c r="DD43" s="79"/>
      <c r="DE43" s="79"/>
      <c r="DF43" s="79"/>
      <c r="DG43" s="79"/>
      <c r="DH43" s="79">
        <f>50083-25000</f>
        <v>25083</v>
      </c>
      <c r="DI43" s="79"/>
      <c r="DJ43" s="79"/>
      <c r="DK43" s="79"/>
      <c r="DL43" s="79"/>
      <c r="DM43" s="79"/>
      <c r="DN43" s="79"/>
      <c r="DO43" s="79"/>
      <c r="DP43" s="79"/>
      <c r="DQ43" s="79"/>
      <c r="DR43" s="79"/>
      <c r="DS43" s="79"/>
      <c r="DT43" s="79"/>
      <c r="DU43" s="79"/>
      <c r="DV43" s="79"/>
      <c r="DW43" s="79"/>
      <c r="DX43" s="79"/>
      <c r="DY43" s="81">
        <f t="shared" ref="DY43:DY49" si="314">SUM(CT43:DX43)</f>
        <v>25083</v>
      </c>
      <c r="DZ43" s="82"/>
      <c r="EA43" s="79"/>
      <c r="EB43" s="79"/>
      <c r="EC43" s="79"/>
      <c r="ED43" s="79"/>
      <c r="EE43" s="79"/>
      <c r="EF43" s="79"/>
      <c r="EG43" s="79"/>
      <c r="EH43" s="79"/>
      <c r="EI43" s="79"/>
      <c r="EJ43" s="79"/>
      <c r="EK43" s="79"/>
      <c r="EL43" s="79"/>
      <c r="EM43" s="79"/>
      <c r="EN43" s="79">
        <f>50083+13153-25000</f>
        <v>38236</v>
      </c>
      <c r="EO43" s="79"/>
      <c r="EP43" s="79"/>
      <c r="EQ43" s="79"/>
      <c r="ER43" s="79"/>
      <c r="ES43" s="79"/>
      <c r="ET43" s="79"/>
      <c r="EU43" s="79"/>
      <c r="EV43" s="79"/>
      <c r="EW43" s="79"/>
      <c r="EX43" s="79"/>
      <c r="EY43" s="79"/>
      <c r="EZ43" s="79"/>
      <c r="FA43" s="79"/>
      <c r="FB43" s="79"/>
      <c r="FC43" s="79"/>
      <c r="FD43" s="79"/>
      <c r="FE43" s="81">
        <f t="shared" si="312"/>
        <v>38236</v>
      </c>
    </row>
    <row r="44" spans="1:165" x14ac:dyDescent="0.25">
      <c r="A44" s="3" t="s">
        <v>79</v>
      </c>
      <c r="B44" s="17" t="s">
        <v>80</v>
      </c>
      <c r="C44" s="123"/>
      <c r="D44" s="79">
        <v>0</v>
      </c>
      <c r="E44" s="79">
        <f>58860.027-58860.027</f>
        <v>0</v>
      </c>
      <c r="F44" s="79">
        <v>0</v>
      </c>
      <c r="G44" s="79">
        <v>0</v>
      </c>
      <c r="H44" s="79">
        <v>0</v>
      </c>
      <c r="I44" s="79">
        <v>0</v>
      </c>
      <c r="J44" s="79">
        <v>0</v>
      </c>
      <c r="K44" s="79">
        <v>0</v>
      </c>
      <c r="L44" s="79">
        <v>0</v>
      </c>
      <c r="M44" s="79">
        <v>0</v>
      </c>
      <c r="N44" s="79">
        <v>0</v>
      </c>
      <c r="O44" s="79">
        <v>0</v>
      </c>
      <c r="P44" s="79">
        <v>0</v>
      </c>
      <c r="Q44" s="79">
        <v>0</v>
      </c>
      <c r="R44" s="79">
        <f>61818.579-R42-R43</f>
        <v>24460.647519999999</v>
      </c>
      <c r="S44" s="79">
        <v>0</v>
      </c>
      <c r="T44" s="79">
        <v>0</v>
      </c>
      <c r="U44" s="79">
        <v>0</v>
      </c>
      <c r="V44" s="79">
        <v>0</v>
      </c>
      <c r="W44" s="79">
        <v>0</v>
      </c>
      <c r="X44" s="79">
        <v>0</v>
      </c>
      <c r="Y44" s="79">
        <v>0</v>
      </c>
      <c r="Z44" s="79">
        <v>0</v>
      </c>
      <c r="AA44" s="79">
        <v>0</v>
      </c>
      <c r="AB44" s="79">
        <v>0</v>
      </c>
      <c r="AC44" s="79">
        <v>0</v>
      </c>
      <c r="AD44" s="79">
        <v>0</v>
      </c>
      <c r="AE44" s="79">
        <v>0</v>
      </c>
      <c r="AF44" s="79">
        <v>0</v>
      </c>
      <c r="AG44" s="79">
        <v>0</v>
      </c>
      <c r="AH44" s="81">
        <f t="shared" si="310"/>
        <v>24460.647519999999</v>
      </c>
      <c r="AI44" s="82">
        <f>57862.4978-57862.4978</f>
        <v>0</v>
      </c>
      <c r="AJ44" s="82">
        <v>0</v>
      </c>
      <c r="AK44" s="82">
        <v>0</v>
      </c>
      <c r="AL44" s="82">
        <v>0</v>
      </c>
      <c r="AM44" s="79">
        <v>0</v>
      </c>
      <c r="AN44" s="79">
        <v>0</v>
      </c>
      <c r="AO44" s="79">
        <v>0</v>
      </c>
      <c r="AP44" s="79">
        <v>0</v>
      </c>
      <c r="AQ44" s="79">
        <v>0</v>
      </c>
      <c r="AR44" s="79">
        <v>0</v>
      </c>
      <c r="AS44" s="79">
        <v>0</v>
      </c>
      <c r="AT44" s="79">
        <v>0</v>
      </c>
      <c r="AU44" s="79">
        <v>0</v>
      </c>
      <c r="AV44" s="79">
        <v>0</v>
      </c>
      <c r="AW44" s="79">
        <f>70484.2999508333-AW43-AW42</f>
        <v>17372.299950833301</v>
      </c>
      <c r="AX44" s="79">
        <v>0</v>
      </c>
      <c r="AY44" s="79">
        <v>0</v>
      </c>
      <c r="AZ44" s="79">
        <v>0</v>
      </c>
      <c r="BA44" s="79">
        <v>0</v>
      </c>
      <c r="BB44" s="79">
        <v>0</v>
      </c>
      <c r="BC44" s="79">
        <v>0</v>
      </c>
      <c r="BD44" s="79">
        <v>0</v>
      </c>
      <c r="BE44" s="79">
        <v>0</v>
      </c>
      <c r="BF44" s="79">
        <v>0</v>
      </c>
      <c r="BG44" s="79">
        <v>0</v>
      </c>
      <c r="BH44" s="79">
        <v>0</v>
      </c>
      <c r="BI44" s="79">
        <v>0</v>
      </c>
      <c r="BJ44" s="79">
        <v>0</v>
      </c>
      <c r="BK44" s="79">
        <v>0</v>
      </c>
      <c r="BL44" s="79">
        <v>0</v>
      </c>
      <c r="BM44" s="79">
        <v>0</v>
      </c>
      <c r="BN44" s="81">
        <f t="shared" si="311"/>
        <v>17372.299950833301</v>
      </c>
      <c r="BO44" s="82">
        <v>0</v>
      </c>
      <c r="BP44" s="79">
        <v>0</v>
      </c>
      <c r="BQ44" s="79">
        <f>55084.7091541667-55084.7091541667</f>
        <v>0</v>
      </c>
      <c r="BR44" s="79">
        <v>0</v>
      </c>
      <c r="BS44" s="79">
        <v>0</v>
      </c>
      <c r="BT44" s="79">
        <v>0</v>
      </c>
      <c r="BU44" s="79">
        <v>0</v>
      </c>
      <c r="BV44" s="79">
        <v>0</v>
      </c>
      <c r="BW44" s="79">
        <v>0</v>
      </c>
      <c r="BX44" s="79">
        <v>0</v>
      </c>
      <c r="BY44" s="79">
        <v>0</v>
      </c>
      <c r="BZ44" s="79">
        <v>0</v>
      </c>
      <c r="CA44" s="79">
        <v>0</v>
      </c>
      <c r="CB44" s="79">
        <v>0</v>
      </c>
      <c r="CC44" s="79">
        <v>0</v>
      </c>
      <c r="CD44" s="79">
        <v>0</v>
      </c>
      <c r="CE44" s="79">
        <f>68654.8542958333-CE42-CE43</f>
        <v>18571.854295833298</v>
      </c>
      <c r="CF44" s="79">
        <v>0</v>
      </c>
      <c r="CG44" s="79">
        <v>0</v>
      </c>
      <c r="CH44" s="79">
        <v>0</v>
      </c>
      <c r="CI44" s="79">
        <v>0</v>
      </c>
      <c r="CJ44" s="79">
        <v>0</v>
      </c>
      <c r="CK44" s="79">
        <v>0</v>
      </c>
      <c r="CL44" s="79">
        <v>0</v>
      </c>
      <c r="CM44" s="79">
        <v>0</v>
      </c>
      <c r="CN44" s="79">
        <v>0</v>
      </c>
      <c r="CO44" s="79">
        <v>0</v>
      </c>
      <c r="CP44" s="79">
        <v>0</v>
      </c>
      <c r="CQ44" s="79">
        <v>0</v>
      </c>
      <c r="CR44" s="83">
        <v>0</v>
      </c>
      <c r="CS44" s="81">
        <f t="shared" si="313"/>
        <v>18571.854295833298</v>
      </c>
      <c r="CT44" s="82">
        <f>55084.7091541667-55084.7091541667</f>
        <v>0</v>
      </c>
      <c r="CU44" s="82">
        <v>0</v>
      </c>
      <c r="CV44" s="79">
        <v>0</v>
      </c>
      <c r="CW44" s="79">
        <v>0</v>
      </c>
      <c r="CX44" s="79">
        <v>0</v>
      </c>
      <c r="CY44" s="79">
        <v>0</v>
      </c>
      <c r="CZ44" s="79">
        <v>0</v>
      </c>
      <c r="DA44" s="79">
        <v>0</v>
      </c>
      <c r="DB44" s="79">
        <v>0</v>
      </c>
      <c r="DC44" s="79">
        <v>0</v>
      </c>
      <c r="DD44" s="79">
        <v>0</v>
      </c>
      <c r="DE44" s="79">
        <v>0</v>
      </c>
      <c r="DF44" s="79">
        <v>0</v>
      </c>
      <c r="DG44" s="79">
        <v>0</v>
      </c>
      <c r="DH44" s="79">
        <f>68728.7085158333-DH43-DH42</f>
        <v>18645.708515833307</v>
      </c>
      <c r="DI44" s="79">
        <v>0</v>
      </c>
      <c r="DJ44" s="79">
        <v>0</v>
      </c>
      <c r="DK44" s="79">
        <v>0</v>
      </c>
      <c r="DL44" s="79">
        <v>0</v>
      </c>
      <c r="DM44" s="79">
        <v>0</v>
      </c>
      <c r="DN44" s="79">
        <v>0</v>
      </c>
      <c r="DO44" s="79">
        <v>0</v>
      </c>
      <c r="DP44" s="79">
        <v>0</v>
      </c>
      <c r="DQ44" s="79">
        <v>0</v>
      </c>
      <c r="DR44" s="79">
        <v>0</v>
      </c>
      <c r="DS44" s="79">
        <v>0</v>
      </c>
      <c r="DT44" s="79">
        <v>0</v>
      </c>
      <c r="DU44" s="79">
        <v>0</v>
      </c>
      <c r="DV44" s="79">
        <v>0</v>
      </c>
      <c r="DW44" s="79">
        <v>0</v>
      </c>
      <c r="DX44" s="79">
        <v>0</v>
      </c>
      <c r="DY44" s="81">
        <f t="shared" si="314"/>
        <v>18645.708515833307</v>
      </c>
      <c r="DZ44" s="82">
        <v>0</v>
      </c>
      <c r="EA44" s="79">
        <f>55084.7091541667-55084.7091541667</f>
        <v>0</v>
      </c>
      <c r="EB44" s="79">
        <v>0</v>
      </c>
      <c r="EC44" s="79">
        <v>0</v>
      </c>
      <c r="ED44" s="79">
        <v>0</v>
      </c>
      <c r="EE44" s="79">
        <v>0</v>
      </c>
      <c r="EF44" s="79">
        <v>0</v>
      </c>
      <c r="EG44" s="79">
        <v>0</v>
      </c>
      <c r="EH44" s="79">
        <v>0</v>
      </c>
      <c r="EI44" s="79">
        <v>0</v>
      </c>
      <c r="EJ44" s="79">
        <v>0</v>
      </c>
      <c r="EK44" s="79">
        <v>0</v>
      </c>
      <c r="EL44" s="79">
        <v>0</v>
      </c>
      <c r="EM44" s="79">
        <v>0</v>
      </c>
      <c r="EN44" s="79">
        <f>82128.2687908333-EN43-EN42</f>
        <v>18892.268790833303</v>
      </c>
      <c r="EO44" s="79">
        <v>0</v>
      </c>
      <c r="EP44" s="79">
        <v>0</v>
      </c>
      <c r="EQ44" s="79">
        <v>0</v>
      </c>
      <c r="ER44" s="79">
        <v>0</v>
      </c>
      <c r="ES44" s="79">
        <v>0</v>
      </c>
      <c r="ET44" s="79">
        <v>0</v>
      </c>
      <c r="EU44" s="79">
        <v>0</v>
      </c>
      <c r="EV44" s="79">
        <v>0</v>
      </c>
      <c r="EW44" s="79">
        <v>0</v>
      </c>
      <c r="EX44" s="79">
        <v>0</v>
      </c>
      <c r="EY44" s="79">
        <v>0</v>
      </c>
      <c r="EZ44" s="79">
        <v>0</v>
      </c>
      <c r="FA44" s="79">
        <v>0</v>
      </c>
      <c r="FB44" s="79">
        <v>0</v>
      </c>
      <c r="FC44" s="79">
        <v>0</v>
      </c>
      <c r="FD44" s="79">
        <v>0</v>
      </c>
      <c r="FE44" s="81">
        <f t="shared" si="312"/>
        <v>18892.268790833303</v>
      </c>
    </row>
    <row r="45" spans="1:165" x14ac:dyDescent="0.25">
      <c r="A45" s="3" t="s">
        <v>81</v>
      </c>
      <c r="B45" s="17" t="s">
        <v>82</v>
      </c>
      <c r="C45" s="123"/>
      <c r="D45" s="79">
        <v>-857</v>
      </c>
      <c r="E45" s="79">
        <v>0</v>
      </c>
      <c r="F45" s="79">
        <v>0</v>
      </c>
      <c r="G45" s="79">
        <v>0</v>
      </c>
      <c r="H45" s="79">
        <v>0</v>
      </c>
      <c r="I45" s="79">
        <v>0</v>
      </c>
      <c r="J45" s="79">
        <v>0</v>
      </c>
      <c r="K45" s="79">
        <v>0</v>
      </c>
      <c r="L45" s="79">
        <v>0</v>
      </c>
      <c r="M45" s="79">
        <v>0</v>
      </c>
      <c r="N45" s="79">
        <v>0</v>
      </c>
      <c r="O45" s="79">
        <v>0</v>
      </c>
      <c r="P45" s="79">
        <v>0</v>
      </c>
      <c r="Q45" s="79">
        <v>0</v>
      </c>
      <c r="R45" s="79">
        <v>0</v>
      </c>
      <c r="S45" s="79">
        <v>0</v>
      </c>
      <c r="T45" s="79">
        <v>0</v>
      </c>
      <c r="U45" s="79">
        <v>0</v>
      </c>
      <c r="V45" s="79">
        <v>0</v>
      </c>
      <c r="W45" s="79">
        <v>0</v>
      </c>
      <c r="X45" s="79">
        <v>0</v>
      </c>
      <c r="Y45" s="79">
        <v>0</v>
      </c>
      <c r="Z45" s="79">
        <v>0</v>
      </c>
      <c r="AA45" s="79">
        <v>0</v>
      </c>
      <c r="AB45" s="79">
        <v>0</v>
      </c>
      <c r="AC45" s="79">
        <v>0</v>
      </c>
      <c r="AD45" s="79">
        <v>0</v>
      </c>
      <c r="AE45" s="79">
        <v>0</v>
      </c>
      <c r="AF45" s="79">
        <v>0</v>
      </c>
      <c r="AG45" s="79">
        <v>0</v>
      </c>
      <c r="AH45" s="81">
        <f t="shared" si="310"/>
        <v>-857</v>
      </c>
      <c r="AI45" s="82">
        <v>-880</v>
      </c>
      <c r="AJ45" s="82">
        <v>0</v>
      </c>
      <c r="AK45" s="82">
        <v>0</v>
      </c>
      <c r="AL45" s="82">
        <v>0</v>
      </c>
      <c r="AM45" s="79">
        <v>0</v>
      </c>
      <c r="AN45" s="79">
        <v>0</v>
      </c>
      <c r="AO45" s="79">
        <v>0</v>
      </c>
      <c r="AP45" s="79">
        <v>0</v>
      </c>
      <c r="AQ45" s="79">
        <v>0</v>
      </c>
      <c r="AR45" s="79">
        <v>0</v>
      </c>
      <c r="AS45" s="79">
        <v>0</v>
      </c>
      <c r="AT45" s="79">
        <v>0</v>
      </c>
      <c r="AU45" s="79">
        <v>0</v>
      </c>
      <c r="AV45" s="79">
        <v>0</v>
      </c>
      <c r="AW45" s="79">
        <v>0</v>
      </c>
      <c r="AX45" s="79">
        <v>0</v>
      </c>
      <c r="AY45" s="79">
        <v>0</v>
      </c>
      <c r="AZ45" s="79">
        <v>0</v>
      </c>
      <c r="BA45" s="79">
        <v>0</v>
      </c>
      <c r="BB45" s="79">
        <v>0</v>
      </c>
      <c r="BC45" s="79">
        <v>0</v>
      </c>
      <c r="BD45" s="79">
        <v>0</v>
      </c>
      <c r="BE45" s="79">
        <v>0</v>
      </c>
      <c r="BF45" s="79">
        <v>0</v>
      </c>
      <c r="BG45" s="79">
        <v>0</v>
      </c>
      <c r="BH45" s="79">
        <v>0</v>
      </c>
      <c r="BI45" s="79">
        <v>0</v>
      </c>
      <c r="BJ45" s="79">
        <v>0</v>
      </c>
      <c r="BK45" s="79">
        <v>0</v>
      </c>
      <c r="BL45" s="79">
        <v>0</v>
      </c>
      <c r="BM45" s="79">
        <v>0</v>
      </c>
      <c r="BN45" s="81">
        <f t="shared" si="311"/>
        <v>-880</v>
      </c>
      <c r="BO45" s="82">
        <v>0</v>
      </c>
      <c r="BP45" s="79">
        <v>0</v>
      </c>
      <c r="BQ45" s="79">
        <v>-794</v>
      </c>
      <c r="BR45" s="79">
        <v>0</v>
      </c>
      <c r="BS45" s="79">
        <v>0</v>
      </c>
      <c r="BT45" s="79">
        <v>0</v>
      </c>
      <c r="BU45" s="79">
        <v>0</v>
      </c>
      <c r="BV45" s="79">
        <v>0</v>
      </c>
      <c r="BW45" s="79">
        <v>0</v>
      </c>
      <c r="BX45" s="79">
        <v>0</v>
      </c>
      <c r="BY45" s="79">
        <v>0</v>
      </c>
      <c r="BZ45" s="79">
        <v>0</v>
      </c>
      <c r="CA45" s="79">
        <v>0</v>
      </c>
      <c r="CB45" s="79">
        <v>0</v>
      </c>
      <c r="CC45" s="79">
        <v>0</v>
      </c>
      <c r="CD45" s="79">
        <v>0</v>
      </c>
      <c r="CE45" s="79">
        <v>0</v>
      </c>
      <c r="CF45" s="79">
        <v>0</v>
      </c>
      <c r="CG45" s="79">
        <v>0</v>
      </c>
      <c r="CH45" s="79">
        <v>0</v>
      </c>
      <c r="CI45" s="79">
        <v>0</v>
      </c>
      <c r="CJ45" s="79">
        <v>0</v>
      </c>
      <c r="CK45" s="79">
        <v>0</v>
      </c>
      <c r="CL45" s="79">
        <v>0</v>
      </c>
      <c r="CM45" s="79">
        <v>0</v>
      </c>
      <c r="CN45" s="79">
        <v>0</v>
      </c>
      <c r="CO45" s="79">
        <v>0</v>
      </c>
      <c r="CP45" s="79">
        <v>0</v>
      </c>
      <c r="CQ45" s="79">
        <v>0</v>
      </c>
      <c r="CR45" s="83">
        <v>0</v>
      </c>
      <c r="CS45" s="81">
        <f t="shared" si="313"/>
        <v>-794</v>
      </c>
      <c r="CT45" s="82">
        <v>-798</v>
      </c>
      <c r="CU45" s="82">
        <v>0</v>
      </c>
      <c r="CV45" s="79">
        <v>0</v>
      </c>
      <c r="CW45" s="79">
        <v>0</v>
      </c>
      <c r="CX45" s="79">
        <v>0</v>
      </c>
      <c r="CY45" s="79">
        <v>0</v>
      </c>
      <c r="CZ45" s="79">
        <v>0</v>
      </c>
      <c r="DA45" s="79">
        <v>0</v>
      </c>
      <c r="DB45" s="79">
        <v>0</v>
      </c>
      <c r="DC45" s="79">
        <v>0</v>
      </c>
      <c r="DD45" s="79">
        <v>0</v>
      </c>
      <c r="DE45" s="79">
        <v>0</v>
      </c>
      <c r="DF45" s="79">
        <v>0</v>
      </c>
      <c r="DG45" s="79">
        <v>0</v>
      </c>
      <c r="DH45" s="79">
        <v>0</v>
      </c>
      <c r="DI45" s="79">
        <v>0</v>
      </c>
      <c r="DJ45" s="79">
        <v>0</v>
      </c>
      <c r="DK45" s="79">
        <v>0</v>
      </c>
      <c r="DL45" s="79">
        <v>0</v>
      </c>
      <c r="DM45" s="79">
        <v>0</v>
      </c>
      <c r="DN45" s="79">
        <v>0</v>
      </c>
      <c r="DO45" s="79">
        <v>0</v>
      </c>
      <c r="DP45" s="79">
        <v>0</v>
      </c>
      <c r="DQ45" s="79">
        <v>0</v>
      </c>
      <c r="DR45" s="79">
        <v>0</v>
      </c>
      <c r="DS45" s="79">
        <v>0</v>
      </c>
      <c r="DT45" s="79">
        <v>0</v>
      </c>
      <c r="DU45" s="79">
        <v>0</v>
      </c>
      <c r="DV45" s="79">
        <v>0</v>
      </c>
      <c r="DW45" s="79">
        <v>0</v>
      </c>
      <c r="DX45" s="79">
        <v>0</v>
      </c>
      <c r="DY45" s="81">
        <f t="shared" si="314"/>
        <v>-798</v>
      </c>
      <c r="DZ45" s="82">
        <v>0</v>
      </c>
      <c r="EA45" s="79">
        <v>-955</v>
      </c>
      <c r="EB45" s="79">
        <v>0</v>
      </c>
      <c r="EC45" s="79">
        <v>0</v>
      </c>
      <c r="ED45" s="79">
        <v>0</v>
      </c>
      <c r="EE45" s="79">
        <v>0</v>
      </c>
      <c r="EF45" s="79">
        <v>0</v>
      </c>
      <c r="EG45" s="79">
        <v>0</v>
      </c>
      <c r="EH45" s="79">
        <v>0</v>
      </c>
      <c r="EI45" s="79">
        <v>0</v>
      </c>
      <c r="EJ45" s="79">
        <v>0</v>
      </c>
      <c r="EK45" s="79">
        <v>0</v>
      </c>
      <c r="EL45" s="79">
        <v>0</v>
      </c>
      <c r="EM45" s="79">
        <v>0</v>
      </c>
      <c r="EN45" s="79">
        <v>0</v>
      </c>
      <c r="EO45" s="79">
        <v>0</v>
      </c>
      <c r="EP45" s="79">
        <v>0</v>
      </c>
      <c r="EQ45" s="79">
        <v>0</v>
      </c>
      <c r="ER45" s="79">
        <v>0</v>
      </c>
      <c r="ES45" s="79">
        <v>0</v>
      </c>
      <c r="ET45" s="79">
        <v>0</v>
      </c>
      <c r="EU45" s="79">
        <v>0</v>
      </c>
      <c r="EV45" s="79">
        <v>0</v>
      </c>
      <c r="EW45" s="79">
        <v>0</v>
      </c>
      <c r="EX45" s="79">
        <v>0</v>
      </c>
      <c r="EY45" s="79">
        <v>0</v>
      </c>
      <c r="EZ45" s="79">
        <v>0</v>
      </c>
      <c r="FA45" s="79">
        <v>0</v>
      </c>
      <c r="FB45" s="79">
        <v>0</v>
      </c>
      <c r="FC45" s="79">
        <v>0</v>
      </c>
      <c r="FD45" s="79">
        <v>0</v>
      </c>
      <c r="FE45" s="81">
        <f t="shared" si="312"/>
        <v>-955</v>
      </c>
    </row>
    <row r="46" spans="1:165" x14ac:dyDescent="0.25">
      <c r="A46" s="3" t="s">
        <v>83</v>
      </c>
      <c r="B46" s="17" t="s">
        <v>84</v>
      </c>
      <c r="C46" s="123"/>
      <c r="D46" s="79">
        <v>0</v>
      </c>
      <c r="E46" s="79">
        <v>0</v>
      </c>
      <c r="F46" s="79">
        <v>0</v>
      </c>
      <c r="G46" s="79">
        <v>0</v>
      </c>
      <c r="H46" s="79">
        <v>0</v>
      </c>
      <c r="I46" s="79">
        <v>0</v>
      </c>
      <c r="J46" s="79">
        <v>0</v>
      </c>
      <c r="K46" s="79">
        <v>0</v>
      </c>
      <c r="L46" s="79">
        <v>0</v>
      </c>
      <c r="M46" s="79">
        <v>0</v>
      </c>
      <c r="N46" s="79">
        <v>0</v>
      </c>
      <c r="O46" s="79">
        <v>740.66899999999998</v>
      </c>
      <c r="P46" s="79">
        <v>0</v>
      </c>
      <c r="Q46" s="79">
        <v>0</v>
      </c>
      <c r="R46" s="79">
        <v>0</v>
      </c>
      <c r="S46" s="79">
        <v>0</v>
      </c>
      <c r="T46" s="79">
        <v>0</v>
      </c>
      <c r="U46" s="79">
        <v>0</v>
      </c>
      <c r="V46" s="79">
        <v>147.17699999999999</v>
      </c>
      <c r="W46" s="79">
        <v>0</v>
      </c>
      <c r="X46" s="79">
        <v>0</v>
      </c>
      <c r="Y46" s="79">
        <v>0</v>
      </c>
      <c r="Z46" s="79">
        <v>0</v>
      </c>
      <c r="AA46" s="79">
        <v>0</v>
      </c>
      <c r="AB46" s="79">
        <v>2638.8850000000002</v>
      </c>
      <c r="AC46" s="79">
        <v>0</v>
      </c>
      <c r="AD46" s="79">
        <v>0</v>
      </c>
      <c r="AE46" s="79">
        <v>0</v>
      </c>
      <c r="AF46" s="79">
        <v>0</v>
      </c>
      <c r="AG46" s="79">
        <v>0</v>
      </c>
      <c r="AH46" s="81">
        <f t="shared" si="310"/>
        <v>3526.7310000000002</v>
      </c>
      <c r="AI46" s="82">
        <v>0</v>
      </c>
      <c r="AJ46" s="82">
        <v>0</v>
      </c>
      <c r="AK46" s="82">
        <v>0</v>
      </c>
      <c r="AL46" s="82">
        <v>0</v>
      </c>
      <c r="AM46" s="79">
        <v>0</v>
      </c>
      <c r="AN46" s="79">
        <v>0</v>
      </c>
      <c r="AO46" s="79">
        <v>0</v>
      </c>
      <c r="AP46" s="79">
        <v>0</v>
      </c>
      <c r="AQ46" s="79">
        <v>0</v>
      </c>
      <c r="AR46" s="79">
        <v>0</v>
      </c>
      <c r="AS46" s="79">
        <v>0</v>
      </c>
      <c r="AT46" s="79">
        <v>0</v>
      </c>
      <c r="AU46" s="79">
        <v>0</v>
      </c>
      <c r="AV46" s="79">
        <v>0</v>
      </c>
      <c r="AW46" s="79">
        <v>741</v>
      </c>
      <c r="AX46" s="79">
        <v>0</v>
      </c>
      <c r="AY46" s="79">
        <v>0</v>
      </c>
      <c r="AZ46" s="79">
        <v>0</v>
      </c>
      <c r="BA46" s="79">
        <v>0</v>
      </c>
      <c r="BB46" s="79">
        <v>0</v>
      </c>
      <c r="BC46" s="79">
        <v>0</v>
      </c>
      <c r="BD46" s="79">
        <v>0</v>
      </c>
      <c r="BE46" s="79">
        <v>0</v>
      </c>
      <c r="BF46" s="79">
        <v>1602</v>
      </c>
      <c r="BG46" s="79">
        <v>0</v>
      </c>
      <c r="BH46" s="79">
        <v>0</v>
      </c>
      <c r="BI46" s="79">
        <v>0</v>
      </c>
      <c r="BJ46" s="79">
        <v>0</v>
      </c>
      <c r="BK46" s="79">
        <v>0</v>
      </c>
      <c r="BL46" s="79">
        <v>0</v>
      </c>
      <c r="BM46" s="79">
        <v>0</v>
      </c>
      <c r="BN46" s="81">
        <f t="shared" si="311"/>
        <v>2343</v>
      </c>
      <c r="BO46" s="82">
        <v>0</v>
      </c>
      <c r="BP46" s="79">
        <v>0</v>
      </c>
      <c r="BQ46" s="79">
        <v>0</v>
      </c>
      <c r="BR46" s="79">
        <v>0</v>
      </c>
      <c r="BS46" s="79">
        <v>0</v>
      </c>
      <c r="BT46" s="79">
        <v>0</v>
      </c>
      <c r="BU46" s="79">
        <v>0</v>
      </c>
      <c r="BV46" s="79">
        <v>0</v>
      </c>
      <c r="BW46" s="79">
        <v>0</v>
      </c>
      <c r="BX46" s="79">
        <v>0</v>
      </c>
      <c r="BY46" s="79">
        <v>0</v>
      </c>
      <c r="BZ46" s="79">
        <v>0</v>
      </c>
      <c r="CA46" s="79">
        <v>0</v>
      </c>
      <c r="CB46" s="79">
        <v>0</v>
      </c>
      <c r="CC46" s="79">
        <v>0</v>
      </c>
      <c r="CD46" s="79">
        <v>0</v>
      </c>
      <c r="CE46" s="79">
        <v>741</v>
      </c>
      <c r="CF46" s="79">
        <v>0</v>
      </c>
      <c r="CG46" s="79">
        <v>0</v>
      </c>
      <c r="CH46" s="79">
        <v>0</v>
      </c>
      <c r="CI46" s="79">
        <v>0</v>
      </c>
      <c r="CJ46" s="79">
        <v>0</v>
      </c>
      <c r="CK46" s="79">
        <v>0</v>
      </c>
      <c r="CL46" s="79">
        <v>0</v>
      </c>
      <c r="CM46" s="79">
        <v>0</v>
      </c>
      <c r="CN46" s="79">
        <v>1602</v>
      </c>
      <c r="CO46" s="79">
        <v>0</v>
      </c>
      <c r="CP46" s="79">
        <v>0</v>
      </c>
      <c r="CQ46" s="79">
        <v>0</v>
      </c>
      <c r="CR46" s="83">
        <v>0</v>
      </c>
      <c r="CS46" s="81">
        <f t="shared" si="313"/>
        <v>2343</v>
      </c>
      <c r="CT46" s="82">
        <v>0</v>
      </c>
      <c r="CU46" s="82">
        <v>0</v>
      </c>
      <c r="CV46" s="79">
        <v>0</v>
      </c>
      <c r="CW46" s="79">
        <v>0</v>
      </c>
      <c r="CX46" s="79">
        <v>0</v>
      </c>
      <c r="CY46" s="79">
        <v>0</v>
      </c>
      <c r="CZ46" s="79">
        <v>0</v>
      </c>
      <c r="DA46" s="79">
        <v>0</v>
      </c>
      <c r="DB46" s="79">
        <v>0</v>
      </c>
      <c r="DC46" s="79">
        <v>0</v>
      </c>
      <c r="DD46" s="79">
        <v>0</v>
      </c>
      <c r="DE46" s="79">
        <v>0</v>
      </c>
      <c r="DF46" s="79">
        <v>0</v>
      </c>
      <c r="DG46" s="79">
        <v>0</v>
      </c>
      <c r="DH46" s="79">
        <v>741</v>
      </c>
      <c r="DI46" s="79">
        <v>0</v>
      </c>
      <c r="DJ46" s="79">
        <v>0</v>
      </c>
      <c r="DK46" s="79">
        <v>0</v>
      </c>
      <c r="DL46" s="79">
        <v>0</v>
      </c>
      <c r="DM46" s="79">
        <v>0</v>
      </c>
      <c r="DN46" s="79">
        <v>0</v>
      </c>
      <c r="DO46" s="79">
        <v>0</v>
      </c>
      <c r="DP46" s="79">
        <v>0</v>
      </c>
      <c r="DQ46" s="79">
        <v>2502</v>
      </c>
      <c r="DR46" s="79">
        <v>0</v>
      </c>
      <c r="DS46" s="79">
        <v>0</v>
      </c>
      <c r="DT46" s="79">
        <v>0</v>
      </c>
      <c r="DU46" s="79">
        <v>0</v>
      </c>
      <c r="DV46" s="79">
        <v>0</v>
      </c>
      <c r="DW46" s="79">
        <v>0</v>
      </c>
      <c r="DX46" s="79">
        <v>0</v>
      </c>
      <c r="DY46" s="81">
        <f t="shared" si="314"/>
        <v>3243</v>
      </c>
      <c r="DZ46" s="82">
        <v>0</v>
      </c>
      <c r="EA46" s="79">
        <v>0</v>
      </c>
      <c r="EB46" s="79">
        <v>0</v>
      </c>
      <c r="EC46" s="79">
        <v>0</v>
      </c>
      <c r="ED46" s="79">
        <v>0</v>
      </c>
      <c r="EE46" s="79">
        <v>0</v>
      </c>
      <c r="EF46" s="79">
        <v>0</v>
      </c>
      <c r="EG46" s="79">
        <v>0</v>
      </c>
      <c r="EH46" s="79">
        <v>0</v>
      </c>
      <c r="EI46" s="79">
        <v>0</v>
      </c>
      <c r="EJ46" s="79">
        <v>0</v>
      </c>
      <c r="EK46" s="79">
        <v>0</v>
      </c>
      <c r="EL46" s="79">
        <v>0</v>
      </c>
      <c r="EM46" s="79">
        <v>0</v>
      </c>
      <c r="EN46" s="79">
        <v>741</v>
      </c>
      <c r="EO46" s="79">
        <v>0</v>
      </c>
      <c r="EP46" s="79">
        <v>0</v>
      </c>
      <c r="EQ46" s="79">
        <v>0</v>
      </c>
      <c r="ER46" s="79">
        <v>0</v>
      </c>
      <c r="ES46" s="79">
        <v>0</v>
      </c>
      <c r="ET46" s="79">
        <v>0</v>
      </c>
      <c r="EU46" s="79">
        <v>0</v>
      </c>
      <c r="EV46" s="79">
        <v>0</v>
      </c>
      <c r="EW46" s="79">
        <v>0</v>
      </c>
      <c r="EX46" s="79">
        <v>0</v>
      </c>
      <c r="EY46" s="79">
        <v>1537</v>
      </c>
      <c r="EZ46" s="79">
        <v>0</v>
      </c>
      <c r="FA46" s="79">
        <v>0</v>
      </c>
      <c r="FB46" s="79">
        <v>0</v>
      </c>
      <c r="FC46" s="79">
        <v>0</v>
      </c>
      <c r="FD46" s="79">
        <v>0</v>
      </c>
      <c r="FE46" s="81">
        <f t="shared" si="312"/>
        <v>2278</v>
      </c>
    </row>
    <row r="47" spans="1:165" s="5" customFormat="1" x14ac:dyDescent="0.25">
      <c r="A47" s="3" t="s">
        <v>85</v>
      </c>
      <c r="B47" s="17" t="s">
        <v>85</v>
      </c>
      <c r="C47" s="123"/>
      <c r="D47" s="79">
        <v>332.46</v>
      </c>
      <c r="E47" s="79">
        <v>909.03899999999999</v>
      </c>
      <c r="F47" s="79">
        <v>418</v>
      </c>
      <c r="G47" s="79">
        <v>603.91200000000003</v>
      </c>
      <c r="H47" s="79">
        <v>360.51</v>
      </c>
      <c r="I47" s="79">
        <v>0</v>
      </c>
      <c r="J47" s="79">
        <v>0</v>
      </c>
      <c r="K47" s="79">
        <v>180.833</v>
      </c>
      <c r="L47" s="79">
        <v>304.66500000000002</v>
      </c>
      <c r="M47" s="79">
        <v>367.995</v>
      </c>
      <c r="N47" s="79">
        <v>117.68</v>
      </c>
      <c r="O47" s="79">
        <v>872.23599999999999</v>
      </c>
      <c r="P47" s="79">
        <v>0</v>
      </c>
      <c r="Q47" s="79">
        <v>0</v>
      </c>
      <c r="R47" s="79">
        <v>1796.1969999999999</v>
      </c>
      <c r="S47" s="79">
        <v>172.358</v>
      </c>
      <c r="T47" s="79">
        <v>456.577</v>
      </c>
      <c r="U47" s="79">
        <v>151.20099999999999</v>
      </c>
      <c r="V47" s="79">
        <v>1217.0909999999999</v>
      </c>
      <c r="W47" s="79">
        <v>0</v>
      </c>
      <c r="X47" s="79">
        <v>0</v>
      </c>
      <c r="Y47" s="79">
        <v>482.71199999999999</v>
      </c>
      <c r="Z47" s="79">
        <v>140.809</v>
      </c>
      <c r="AA47" s="79">
        <v>340.33800000000002</v>
      </c>
      <c r="AB47" s="79">
        <v>758.76900000000001</v>
      </c>
      <c r="AC47" s="79">
        <v>413.488</v>
      </c>
      <c r="AD47" s="79">
        <v>0</v>
      </c>
      <c r="AE47" s="79">
        <v>0</v>
      </c>
      <c r="AF47" s="79">
        <v>97.414000000000001</v>
      </c>
      <c r="AG47" s="79">
        <v>1030.778</v>
      </c>
      <c r="AH47" s="81">
        <f t="shared" si="310"/>
        <v>11525.062</v>
      </c>
      <c r="AI47" s="82">
        <v>448.02077000000003</v>
      </c>
      <c r="AJ47" s="82">
        <v>489.37257173913048</v>
      </c>
      <c r="AK47" s="82">
        <v>489.37257173913048</v>
      </c>
      <c r="AL47" s="82">
        <v>0</v>
      </c>
      <c r="AM47" s="79">
        <v>0</v>
      </c>
      <c r="AN47" s="79">
        <v>489.37257173913048</v>
      </c>
      <c r="AO47" s="79">
        <v>489.37257173913048</v>
      </c>
      <c r="AP47" s="79">
        <v>489.37257173913048</v>
      </c>
      <c r="AQ47" s="79">
        <v>489.37257173913048</v>
      </c>
      <c r="AR47" s="79">
        <v>489.37257173913048</v>
      </c>
      <c r="AS47" s="79">
        <v>0</v>
      </c>
      <c r="AT47" s="79">
        <v>0</v>
      </c>
      <c r="AU47" s="79">
        <v>489.37257173913048</v>
      </c>
      <c r="AV47" s="79">
        <v>489.37257173913048</v>
      </c>
      <c r="AW47" s="79">
        <v>489.37257173913048</v>
      </c>
      <c r="AX47" s="79">
        <v>489.37257173913048</v>
      </c>
      <c r="AY47" s="79">
        <v>489.37257173913048</v>
      </c>
      <c r="AZ47" s="79">
        <v>0</v>
      </c>
      <c r="BA47" s="79">
        <v>0</v>
      </c>
      <c r="BB47" s="79">
        <v>489.37257173913048</v>
      </c>
      <c r="BC47" s="79">
        <v>489.37257173913048</v>
      </c>
      <c r="BD47" s="79">
        <v>489.37257173913048</v>
      </c>
      <c r="BE47" s="79">
        <v>489.37257173913048</v>
      </c>
      <c r="BF47" s="79">
        <v>489.37257173913048</v>
      </c>
      <c r="BG47" s="79">
        <v>0</v>
      </c>
      <c r="BH47" s="79">
        <v>0</v>
      </c>
      <c r="BI47" s="79">
        <v>489.37257173913048</v>
      </c>
      <c r="BJ47" s="79">
        <v>489.37257173913048</v>
      </c>
      <c r="BK47" s="79">
        <v>489.37257173913048</v>
      </c>
      <c r="BL47" s="79">
        <v>489.37257173913048</v>
      </c>
      <c r="BM47" s="79">
        <v>489.37257173913048</v>
      </c>
      <c r="BN47" s="81">
        <f t="shared" si="311"/>
        <v>11214.217348260869</v>
      </c>
      <c r="BO47" s="82">
        <v>0</v>
      </c>
      <c r="BP47" s="79">
        <v>0</v>
      </c>
      <c r="BQ47" s="79">
        <v>557.07948333333343</v>
      </c>
      <c r="BR47" s="79">
        <v>557.07948333333343</v>
      </c>
      <c r="BS47" s="79">
        <v>557.07948333333343</v>
      </c>
      <c r="BT47" s="79">
        <v>557.07948333333343</v>
      </c>
      <c r="BU47" s="79">
        <v>557.07948333333343</v>
      </c>
      <c r="BV47" s="79">
        <v>0</v>
      </c>
      <c r="BW47" s="79">
        <v>0</v>
      </c>
      <c r="BX47" s="79">
        <v>557.07948333333343</v>
      </c>
      <c r="BY47" s="79">
        <v>557.07948333333343</v>
      </c>
      <c r="BZ47" s="79">
        <v>557.07948333333343</v>
      </c>
      <c r="CA47" s="79">
        <v>557.07948333333343</v>
      </c>
      <c r="CB47" s="79">
        <v>557.07948333333343</v>
      </c>
      <c r="CC47" s="79">
        <v>0</v>
      </c>
      <c r="CD47" s="79">
        <v>0</v>
      </c>
      <c r="CE47" s="79">
        <v>557.07948333333343</v>
      </c>
      <c r="CF47" s="79">
        <v>557.07948333333343</v>
      </c>
      <c r="CG47" s="79">
        <v>557.07948333333343</v>
      </c>
      <c r="CH47" s="79">
        <v>557.07948333333343</v>
      </c>
      <c r="CI47" s="79">
        <v>557.07948333333343</v>
      </c>
      <c r="CJ47" s="79">
        <v>0</v>
      </c>
      <c r="CK47" s="79">
        <v>0</v>
      </c>
      <c r="CL47" s="79">
        <v>557.07948333333343</v>
      </c>
      <c r="CM47" s="79">
        <v>557.07948333333343</v>
      </c>
      <c r="CN47" s="79">
        <v>557.07948333333343</v>
      </c>
      <c r="CO47" s="79">
        <v>557.07948333333343</v>
      </c>
      <c r="CP47" s="79">
        <v>557.07948333333343</v>
      </c>
      <c r="CQ47" s="79">
        <v>0</v>
      </c>
      <c r="CR47" s="83">
        <v>0</v>
      </c>
      <c r="CS47" s="81">
        <f t="shared" si="313"/>
        <v>11141.589666666663</v>
      </c>
      <c r="CT47" s="82">
        <v>557.07948333333343</v>
      </c>
      <c r="CU47" s="82">
        <v>471.60700681818184</v>
      </c>
      <c r="CV47" s="79">
        <v>471.60700681818184</v>
      </c>
      <c r="CW47" s="79">
        <v>471.60700681818184</v>
      </c>
      <c r="CX47" s="79">
        <v>471.60700681818184</v>
      </c>
      <c r="CY47" s="79">
        <v>0</v>
      </c>
      <c r="CZ47" s="79">
        <v>0</v>
      </c>
      <c r="DA47" s="79">
        <v>471.60700681818184</v>
      </c>
      <c r="DB47" s="79">
        <v>471.60700681818184</v>
      </c>
      <c r="DC47" s="79">
        <v>471.60700681818184</v>
      </c>
      <c r="DD47" s="79">
        <v>471.60700681818184</v>
      </c>
      <c r="DE47" s="79">
        <v>471.60700681818184</v>
      </c>
      <c r="DF47" s="79">
        <v>0</v>
      </c>
      <c r="DG47" s="79">
        <v>0</v>
      </c>
      <c r="DH47" s="79">
        <v>471.60700681818184</v>
      </c>
      <c r="DI47" s="79">
        <v>471.60700681818184</v>
      </c>
      <c r="DJ47" s="79">
        <v>471.60700681818184</v>
      </c>
      <c r="DK47" s="79">
        <v>471.60700681818184</v>
      </c>
      <c r="DL47" s="79">
        <v>471.60700681818184</v>
      </c>
      <c r="DM47" s="79">
        <v>0</v>
      </c>
      <c r="DN47" s="79">
        <v>0</v>
      </c>
      <c r="DO47" s="79">
        <v>471.60700681818184</v>
      </c>
      <c r="DP47" s="79">
        <v>471.60700681818184</v>
      </c>
      <c r="DQ47" s="79">
        <v>471.60700681818184</v>
      </c>
      <c r="DR47" s="79">
        <v>471.60700681818184</v>
      </c>
      <c r="DS47" s="79">
        <v>471.60700681818184</v>
      </c>
      <c r="DT47" s="79">
        <v>0</v>
      </c>
      <c r="DU47" s="79">
        <v>0</v>
      </c>
      <c r="DV47" s="79">
        <v>471.60700681818184</v>
      </c>
      <c r="DW47" s="79">
        <v>471.60700681818184</v>
      </c>
      <c r="DX47" s="79">
        <v>471.60700681818184</v>
      </c>
      <c r="DY47" s="81">
        <f t="shared" si="314"/>
        <v>10932.43363333333</v>
      </c>
      <c r="DZ47" s="82">
        <v>555.50887608695655</v>
      </c>
      <c r="EA47" s="79">
        <v>555.50887608695655</v>
      </c>
      <c r="EB47" s="79">
        <v>0</v>
      </c>
      <c r="EC47" s="79">
        <v>0</v>
      </c>
      <c r="ED47" s="79">
        <v>555.50887608695655</v>
      </c>
      <c r="EE47" s="79">
        <v>555.50887608695655</v>
      </c>
      <c r="EF47" s="79">
        <v>555.50887608695655</v>
      </c>
      <c r="EG47" s="79">
        <v>555.50887608695655</v>
      </c>
      <c r="EH47" s="79">
        <v>555.50887608695655</v>
      </c>
      <c r="EI47" s="79">
        <v>0</v>
      </c>
      <c r="EJ47" s="79">
        <v>0</v>
      </c>
      <c r="EK47" s="79">
        <v>555.50887608695655</v>
      </c>
      <c r="EL47" s="79">
        <v>555.50887608695655</v>
      </c>
      <c r="EM47" s="79">
        <v>555.50887608695655</v>
      </c>
      <c r="EN47" s="79">
        <v>555.50887608695655</v>
      </c>
      <c r="EO47" s="79">
        <v>555.50887608695655</v>
      </c>
      <c r="EP47" s="79">
        <v>0</v>
      </c>
      <c r="EQ47" s="79">
        <v>0</v>
      </c>
      <c r="ER47" s="79">
        <v>555.50887608695655</v>
      </c>
      <c r="ES47" s="79">
        <v>555.50887608695655</v>
      </c>
      <c r="ET47" s="79">
        <v>555.50887608695655</v>
      </c>
      <c r="EU47" s="79">
        <v>555.50887608695655</v>
      </c>
      <c r="EV47" s="79">
        <v>555.50887608695655</v>
      </c>
      <c r="EW47" s="79">
        <v>0</v>
      </c>
      <c r="EX47" s="79">
        <v>0</v>
      </c>
      <c r="EY47" s="79">
        <v>555.50887608695655</v>
      </c>
      <c r="EZ47" s="79">
        <v>555.50887608695655</v>
      </c>
      <c r="FA47" s="79">
        <v>555.50887608695655</v>
      </c>
      <c r="FB47" s="79">
        <v>555.50887608695655</v>
      </c>
      <c r="FC47" s="79">
        <v>555.50887608695655</v>
      </c>
      <c r="FD47" s="79">
        <v>0</v>
      </c>
      <c r="FE47" s="81">
        <f t="shared" si="312"/>
        <v>12221.195273913045</v>
      </c>
      <c r="FF47"/>
      <c r="FG47"/>
      <c r="FH47"/>
      <c r="FI47"/>
    </row>
    <row r="48" spans="1:165" s="5" customFormat="1" x14ac:dyDescent="0.25">
      <c r="A48" s="3" t="s">
        <v>85</v>
      </c>
      <c r="B48" s="17" t="s">
        <v>86</v>
      </c>
      <c r="C48" s="123"/>
      <c r="D48" s="79">
        <v>2330.6999999999998</v>
      </c>
      <c r="E48" s="79">
        <v>0</v>
      </c>
      <c r="F48" s="79">
        <v>0</v>
      </c>
      <c r="G48" s="79">
        <v>0</v>
      </c>
      <c r="H48" s="79">
        <v>0</v>
      </c>
      <c r="I48" s="79">
        <v>0</v>
      </c>
      <c r="J48" s="79">
        <v>0</v>
      </c>
      <c r="K48" s="79">
        <v>0</v>
      </c>
      <c r="L48" s="79">
        <v>0</v>
      </c>
      <c r="M48" s="79">
        <v>0</v>
      </c>
      <c r="N48" s="79">
        <v>0</v>
      </c>
      <c r="O48" s="79">
        <v>0</v>
      </c>
      <c r="P48" s="79">
        <v>0</v>
      </c>
      <c r="Q48" s="79">
        <v>0</v>
      </c>
      <c r="R48" s="79">
        <v>0</v>
      </c>
      <c r="S48" s="79">
        <v>0</v>
      </c>
      <c r="T48" s="79">
        <v>0</v>
      </c>
      <c r="U48" s="79">
        <v>0</v>
      </c>
      <c r="V48" s="79">
        <v>0</v>
      </c>
      <c r="W48" s="79">
        <v>0</v>
      </c>
      <c r="X48" s="79">
        <v>0</v>
      </c>
      <c r="Y48" s="79">
        <v>0</v>
      </c>
      <c r="Z48" s="79">
        <v>0</v>
      </c>
      <c r="AA48" s="79">
        <v>0</v>
      </c>
      <c r="AB48" s="79">
        <v>0</v>
      </c>
      <c r="AC48" s="79">
        <v>3868.7379999999998</v>
      </c>
      <c r="AD48" s="79">
        <v>0</v>
      </c>
      <c r="AE48" s="79">
        <v>0</v>
      </c>
      <c r="AF48" s="79">
        <v>0</v>
      </c>
      <c r="AG48" s="79">
        <v>0</v>
      </c>
      <c r="AH48" s="81">
        <f t="shared" si="310"/>
        <v>6199.4380000000001</v>
      </c>
      <c r="AI48" s="82">
        <v>0</v>
      </c>
      <c r="AJ48" s="82">
        <v>0</v>
      </c>
      <c r="AK48" s="82">
        <v>0</v>
      </c>
      <c r="AL48" s="82">
        <v>0</v>
      </c>
      <c r="AM48" s="79">
        <v>0</v>
      </c>
      <c r="AN48" s="79">
        <v>0</v>
      </c>
      <c r="AO48" s="79">
        <v>0</v>
      </c>
      <c r="AP48" s="79">
        <v>0</v>
      </c>
      <c r="AQ48" s="79">
        <v>0</v>
      </c>
      <c r="AR48" s="79">
        <v>0</v>
      </c>
      <c r="AS48" s="79">
        <v>0</v>
      </c>
      <c r="AT48" s="79">
        <v>0</v>
      </c>
      <c r="AU48" s="79">
        <v>0</v>
      </c>
      <c r="AV48" s="79">
        <v>0</v>
      </c>
      <c r="AW48" s="79">
        <v>0</v>
      </c>
      <c r="AX48" s="79">
        <v>0</v>
      </c>
      <c r="AY48" s="79">
        <v>0</v>
      </c>
      <c r="AZ48" s="79">
        <v>0</v>
      </c>
      <c r="BA48" s="79">
        <v>0</v>
      </c>
      <c r="BB48" s="79">
        <v>0</v>
      </c>
      <c r="BC48" s="79">
        <v>0</v>
      </c>
      <c r="BD48" s="79">
        <v>0</v>
      </c>
      <c r="BE48" s="79">
        <v>0</v>
      </c>
      <c r="BF48" s="79">
        <v>0</v>
      </c>
      <c r="BG48" s="79">
        <v>0</v>
      </c>
      <c r="BH48" s="83">
        <v>0</v>
      </c>
      <c r="BI48" s="83">
        <v>0</v>
      </c>
      <c r="BJ48" s="83">
        <v>0</v>
      </c>
      <c r="BK48" s="83">
        <v>0</v>
      </c>
      <c r="BL48" s="83">
        <v>0</v>
      </c>
      <c r="BM48" s="79">
        <v>-0.10273169999982201</v>
      </c>
      <c r="BN48" s="81">
        <f t="shared" si="311"/>
        <v>-0.10273169999982201</v>
      </c>
      <c r="BO48" s="79">
        <v>0</v>
      </c>
      <c r="BP48" s="79">
        <v>0</v>
      </c>
      <c r="BQ48" s="79">
        <v>3479</v>
      </c>
      <c r="BR48" s="79">
        <v>0</v>
      </c>
      <c r="BS48" s="79">
        <v>0</v>
      </c>
      <c r="BT48" s="79">
        <v>0</v>
      </c>
      <c r="BU48" s="79">
        <v>0</v>
      </c>
      <c r="BV48" s="79">
        <v>0</v>
      </c>
      <c r="BW48" s="79">
        <v>0</v>
      </c>
      <c r="BX48" s="79">
        <v>0</v>
      </c>
      <c r="BY48" s="79">
        <v>0</v>
      </c>
      <c r="BZ48" s="79">
        <v>0</v>
      </c>
      <c r="CA48" s="79">
        <v>0</v>
      </c>
      <c r="CB48" s="79">
        <v>0</v>
      </c>
      <c r="CC48" s="79">
        <v>0</v>
      </c>
      <c r="CD48" s="79">
        <v>0</v>
      </c>
      <c r="CE48" s="79">
        <v>0</v>
      </c>
      <c r="CF48" s="79">
        <v>0</v>
      </c>
      <c r="CG48" s="79">
        <v>0</v>
      </c>
      <c r="CH48" s="79">
        <v>0</v>
      </c>
      <c r="CI48" s="79">
        <v>0</v>
      </c>
      <c r="CJ48" s="79">
        <v>0</v>
      </c>
      <c r="CK48" s="79">
        <v>0</v>
      </c>
      <c r="CL48" s="79">
        <v>0</v>
      </c>
      <c r="CM48" s="79">
        <v>0</v>
      </c>
      <c r="CN48" s="79">
        <v>0</v>
      </c>
      <c r="CO48" s="79">
        <v>0</v>
      </c>
      <c r="CP48" s="79">
        <v>-0.10273169999982201</v>
      </c>
      <c r="CQ48" s="79">
        <v>0</v>
      </c>
      <c r="CR48" s="83">
        <v>0</v>
      </c>
      <c r="CS48" s="81">
        <f t="shared" si="313"/>
        <v>3478.8972683000002</v>
      </c>
      <c r="CT48" s="79">
        <v>3479</v>
      </c>
      <c r="CU48" s="79">
        <v>0</v>
      </c>
      <c r="CV48" s="79">
        <v>0</v>
      </c>
      <c r="CW48" s="79">
        <v>0</v>
      </c>
      <c r="CX48" s="79">
        <v>0</v>
      </c>
      <c r="CY48" s="79">
        <v>0</v>
      </c>
      <c r="CZ48" s="79">
        <v>0</v>
      </c>
      <c r="DA48" s="79">
        <v>0</v>
      </c>
      <c r="DB48" s="79">
        <v>0</v>
      </c>
      <c r="DC48" s="79">
        <v>0</v>
      </c>
      <c r="DD48" s="79">
        <v>0</v>
      </c>
      <c r="DE48" s="79">
        <v>0</v>
      </c>
      <c r="DF48" s="79">
        <v>0</v>
      </c>
      <c r="DG48" s="79">
        <v>0</v>
      </c>
      <c r="DH48" s="79">
        <v>0</v>
      </c>
      <c r="DI48" s="79">
        <v>0</v>
      </c>
      <c r="DJ48" s="79">
        <v>0</v>
      </c>
      <c r="DK48" s="79">
        <v>0</v>
      </c>
      <c r="DL48" s="79">
        <v>0</v>
      </c>
      <c r="DM48" s="79">
        <v>0</v>
      </c>
      <c r="DN48" s="79">
        <v>0</v>
      </c>
      <c r="DO48" s="79">
        <v>0</v>
      </c>
      <c r="DP48" s="79">
        <v>0</v>
      </c>
      <c r="DQ48" s="79">
        <v>0</v>
      </c>
      <c r="DR48" s="79">
        <v>0</v>
      </c>
      <c r="DS48" s="79">
        <v>0</v>
      </c>
      <c r="DT48" s="79">
        <v>0</v>
      </c>
      <c r="DU48" s="79">
        <v>0</v>
      </c>
      <c r="DV48" s="79">
        <v>0</v>
      </c>
      <c r="DW48" s="79">
        <v>0</v>
      </c>
      <c r="DX48" s="79">
        <v>-0.10273169999982201</v>
      </c>
      <c r="DY48" s="81">
        <f t="shared" si="314"/>
        <v>3478.8972683000002</v>
      </c>
      <c r="DZ48" s="79">
        <v>3479</v>
      </c>
      <c r="EA48" s="79">
        <v>0</v>
      </c>
      <c r="EB48" s="79">
        <v>0</v>
      </c>
      <c r="EC48" s="79">
        <v>0</v>
      </c>
      <c r="ED48" s="79">
        <v>0</v>
      </c>
      <c r="EE48" s="79">
        <v>0</v>
      </c>
      <c r="EF48" s="79">
        <v>0</v>
      </c>
      <c r="EG48" s="79">
        <v>0</v>
      </c>
      <c r="EH48" s="79">
        <v>0</v>
      </c>
      <c r="EI48" s="79">
        <v>0</v>
      </c>
      <c r="EJ48" s="79">
        <v>0</v>
      </c>
      <c r="EK48" s="79">
        <v>0</v>
      </c>
      <c r="EL48" s="79">
        <v>0</v>
      </c>
      <c r="EM48" s="79">
        <v>0</v>
      </c>
      <c r="EN48" s="79">
        <v>0</v>
      </c>
      <c r="EO48" s="79">
        <v>0</v>
      </c>
      <c r="EP48" s="79">
        <v>0</v>
      </c>
      <c r="EQ48" s="79">
        <v>0</v>
      </c>
      <c r="ER48" s="79">
        <v>0</v>
      </c>
      <c r="ES48" s="79">
        <v>0</v>
      </c>
      <c r="ET48" s="79">
        <v>0</v>
      </c>
      <c r="EU48" s="79">
        <v>0</v>
      </c>
      <c r="EV48" s="79">
        <v>0</v>
      </c>
      <c r="EW48" s="79">
        <v>0</v>
      </c>
      <c r="EX48" s="79">
        <v>0</v>
      </c>
      <c r="EY48" s="79">
        <v>0</v>
      </c>
      <c r="EZ48" s="79">
        <v>0</v>
      </c>
      <c r="FA48" s="79">
        <v>0</v>
      </c>
      <c r="FB48" s="79">
        <v>0</v>
      </c>
      <c r="FC48" s="80">
        <v>-0.10273169999982201</v>
      </c>
      <c r="FD48" s="79">
        <v>0</v>
      </c>
      <c r="FE48" s="81">
        <f t="shared" si="312"/>
        <v>3478.8972683000002</v>
      </c>
      <c r="FF48"/>
      <c r="FG48"/>
      <c r="FH48"/>
      <c r="FI48"/>
    </row>
    <row r="49" spans="1:165" s="5" customFormat="1" x14ac:dyDescent="0.25">
      <c r="A49" s="3" t="s">
        <v>85</v>
      </c>
      <c r="B49" s="17" t="s">
        <v>87</v>
      </c>
      <c r="C49" s="123"/>
      <c r="D49" s="79">
        <v>0</v>
      </c>
      <c r="E49" s="79">
        <v>0</v>
      </c>
      <c r="F49" s="79">
        <v>0</v>
      </c>
      <c r="G49" s="79">
        <v>0</v>
      </c>
      <c r="H49" s="79">
        <v>0</v>
      </c>
      <c r="I49" s="79">
        <v>0</v>
      </c>
      <c r="J49" s="79">
        <v>0</v>
      </c>
      <c r="K49" s="79">
        <v>0</v>
      </c>
      <c r="L49" s="79">
        <v>0</v>
      </c>
      <c r="M49" s="79">
        <v>0</v>
      </c>
      <c r="N49" s="79">
        <v>0</v>
      </c>
      <c r="O49" s="79">
        <v>322.697</v>
      </c>
      <c r="P49" s="79">
        <v>0</v>
      </c>
      <c r="Q49" s="79">
        <v>0</v>
      </c>
      <c r="R49" s="79">
        <v>0</v>
      </c>
      <c r="S49" s="79">
        <v>0</v>
      </c>
      <c r="T49" s="79">
        <v>0</v>
      </c>
      <c r="U49" s="79">
        <v>0</v>
      </c>
      <c r="V49" s="79">
        <v>0</v>
      </c>
      <c r="W49" s="79">
        <v>0</v>
      </c>
      <c r="X49" s="79">
        <v>0</v>
      </c>
      <c r="Y49" s="79">
        <v>0</v>
      </c>
      <c r="Z49" s="79">
        <v>0</v>
      </c>
      <c r="AA49" s="79">
        <v>0</v>
      </c>
      <c r="AB49" s="79">
        <v>0</v>
      </c>
      <c r="AC49" s="79">
        <v>0</v>
      </c>
      <c r="AD49" s="79">
        <v>0</v>
      </c>
      <c r="AE49" s="79">
        <v>0</v>
      </c>
      <c r="AF49" s="79">
        <v>0</v>
      </c>
      <c r="AG49" s="79">
        <v>0</v>
      </c>
      <c r="AH49" s="81">
        <f t="shared" si="310"/>
        <v>322.697</v>
      </c>
      <c r="AI49" s="82">
        <v>0</v>
      </c>
      <c r="AJ49" s="82">
        <v>0</v>
      </c>
      <c r="AK49" s="82">
        <v>0</v>
      </c>
      <c r="AL49" s="82">
        <v>0</v>
      </c>
      <c r="AM49" s="79">
        <v>0</v>
      </c>
      <c r="AN49" s="79">
        <v>0</v>
      </c>
      <c r="AO49" s="79">
        <v>0</v>
      </c>
      <c r="AP49" s="79">
        <v>0</v>
      </c>
      <c r="AQ49" s="79">
        <v>0</v>
      </c>
      <c r="AR49" s="79">
        <v>0</v>
      </c>
      <c r="AS49" s="79">
        <v>0</v>
      </c>
      <c r="AT49" s="79">
        <v>0</v>
      </c>
      <c r="AU49" s="79">
        <v>0</v>
      </c>
      <c r="AV49" s="79">
        <v>0</v>
      </c>
      <c r="AW49" s="79">
        <v>144.00000000000003</v>
      </c>
      <c r="AX49" s="79">
        <v>0</v>
      </c>
      <c r="AY49" s="79">
        <v>0</v>
      </c>
      <c r="AZ49" s="79">
        <v>0</v>
      </c>
      <c r="BA49" s="79">
        <v>0</v>
      </c>
      <c r="BB49" s="79">
        <v>0</v>
      </c>
      <c r="BC49" s="79">
        <v>0</v>
      </c>
      <c r="BD49" s="79">
        <v>0</v>
      </c>
      <c r="BE49" s="79">
        <v>0</v>
      </c>
      <c r="BF49" s="79">
        <v>0</v>
      </c>
      <c r="BG49" s="79">
        <v>0</v>
      </c>
      <c r="BH49" s="79">
        <v>0</v>
      </c>
      <c r="BI49" s="79">
        <v>0</v>
      </c>
      <c r="BJ49" s="79">
        <v>0</v>
      </c>
      <c r="BK49" s="79">
        <v>0</v>
      </c>
      <c r="BL49" s="79">
        <v>0</v>
      </c>
      <c r="BM49" s="79">
        <v>0</v>
      </c>
      <c r="BN49" s="81">
        <f t="shared" si="311"/>
        <v>144.00000000000003</v>
      </c>
      <c r="BO49" s="82">
        <v>0</v>
      </c>
      <c r="BP49" s="79">
        <v>0</v>
      </c>
      <c r="BQ49" s="79">
        <v>0</v>
      </c>
      <c r="BR49" s="79">
        <v>0</v>
      </c>
      <c r="BS49" s="79">
        <v>0</v>
      </c>
      <c r="BT49" s="79">
        <v>0</v>
      </c>
      <c r="BU49" s="79">
        <v>0</v>
      </c>
      <c r="BV49" s="79">
        <v>0</v>
      </c>
      <c r="BW49" s="79">
        <v>0</v>
      </c>
      <c r="BX49" s="79">
        <v>0</v>
      </c>
      <c r="BY49" s="79">
        <v>0</v>
      </c>
      <c r="BZ49" s="79">
        <v>0</v>
      </c>
      <c r="CA49" s="79">
        <v>0</v>
      </c>
      <c r="CB49" s="79">
        <v>0</v>
      </c>
      <c r="CC49" s="79">
        <v>0</v>
      </c>
      <c r="CD49" s="79">
        <v>0</v>
      </c>
      <c r="CE49" s="79">
        <v>144.00000000000003</v>
      </c>
      <c r="CF49" s="79">
        <v>0</v>
      </c>
      <c r="CG49" s="79">
        <v>0</v>
      </c>
      <c r="CH49" s="79">
        <v>0</v>
      </c>
      <c r="CI49" s="79">
        <v>0</v>
      </c>
      <c r="CJ49" s="79">
        <v>0</v>
      </c>
      <c r="CK49" s="79">
        <v>0</v>
      </c>
      <c r="CL49" s="79">
        <v>0</v>
      </c>
      <c r="CM49" s="79">
        <v>0</v>
      </c>
      <c r="CN49" s="79">
        <v>0</v>
      </c>
      <c r="CO49" s="79">
        <v>0</v>
      </c>
      <c r="CP49" s="79">
        <v>0</v>
      </c>
      <c r="CQ49" s="79">
        <v>0</v>
      </c>
      <c r="CR49" s="83">
        <v>0</v>
      </c>
      <c r="CS49" s="81">
        <f t="shared" si="313"/>
        <v>144.00000000000003</v>
      </c>
      <c r="CT49" s="82">
        <v>0</v>
      </c>
      <c r="CU49" s="82">
        <v>0</v>
      </c>
      <c r="CV49" s="79">
        <v>0</v>
      </c>
      <c r="CW49" s="79">
        <v>0</v>
      </c>
      <c r="CX49" s="79">
        <v>0</v>
      </c>
      <c r="CY49" s="79">
        <v>0</v>
      </c>
      <c r="CZ49" s="79">
        <v>0</v>
      </c>
      <c r="DA49" s="79">
        <v>0</v>
      </c>
      <c r="DB49" s="79">
        <v>0</v>
      </c>
      <c r="DC49" s="79">
        <v>0</v>
      </c>
      <c r="DD49" s="79">
        <v>0</v>
      </c>
      <c r="DE49" s="79">
        <v>0</v>
      </c>
      <c r="DF49" s="79">
        <v>0</v>
      </c>
      <c r="DG49" s="79">
        <v>0</v>
      </c>
      <c r="DH49" s="79">
        <v>144.00000000000003</v>
      </c>
      <c r="DI49" s="79">
        <v>0</v>
      </c>
      <c r="DJ49" s="79">
        <v>0</v>
      </c>
      <c r="DK49" s="79">
        <v>0</v>
      </c>
      <c r="DL49" s="79">
        <v>0</v>
      </c>
      <c r="DM49" s="79">
        <v>0</v>
      </c>
      <c r="DN49" s="79">
        <v>0</v>
      </c>
      <c r="DO49" s="79">
        <v>0</v>
      </c>
      <c r="DP49" s="79">
        <v>0</v>
      </c>
      <c r="DQ49" s="79">
        <v>0</v>
      </c>
      <c r="DR49" s="79">
        <v>0</v>
      </c>
      <c r="DS49" s="79">
        <v>0</v>
      </c>
      <c r="DT49" s="79">
        <v>0</v>
      </c>
      <c r="DU49" s="79">
        <v>0</v>
      </c>
      <c r="DV49" s="79">
        <v>0</v>
      </c>
      <c r="DW49" s="79">
        <v>0</v>
      </c>
      <c r="DX49" s="79">
        <v>0</v>
      </c>
      <c r="DY49" s="81">
        <f t="shared" si="314"/>
        <v>144.00000000000003</v>
      </c>
      <c r="DZ49" s="82">
        <v>0</v>
      </c>
      <c r="EA49" s="79">
        <v>0</v>
      </c>
      <c r="EB49" s="79">
        <v>0</v>
      </c>
      <c r="EC49" s="79">
        <v>0</v>
      </c>
      <c r="ED49" s="79">
        <v>0</v>
      </c>
      <c r="EE49" s="79">
        <v>0</v>
      </c>
      <c r="EF49" s="79">
        <v>0</v>
      </c>
      <c r="EG49" s="79">
        <v>0</v>
      </c>
      <c r="EH49" s="79">
        <v>0</v>
      </c>
      <c r="EI49" s="79">
        <v>0</v>
      </c>
      <c r="EJ49" s="79">
        <v>0</v>
      </c>
      <c r="EK49" s="79">
        <v>0</v>
      </c>
      <c r="EL49" s="79">
        <v>0</v>
      </c>
      <c r="EM49" s="79">
        <v>0</v>
      </c>
      <c r="EN49" s="79">
        <v>144.00000000000003</v>
      </c>
      <c r="EO49" s="79">
        <v>0</v>
      </c>
      <c r="EP49" s="79">
        <v>0</v>
      </c>
      <c r="EQ49" s="79">
        <v>0</v>
      </c>
      <c r="ER49" s="79">
        <v>0</v>
      </c>
      <c r="ES49" s="79">
        <v>0</v>
      </c>
      <c r="ET49" s="79">
        <v>0</v>
      </c>
      <c r="EU49" s="79">
        <v>0</v>
      </c>
      <c r="EV49" s="79">
        <v>0</v>
      </c>
      <c r="EW49" s="79">
        <v>0</v>
      </c>
      <c r="EX49" s="79">
        <v>0</v>
      </c>
      <c r="EY49" s="79">
        <v>0</v>
      </c>
      <c r="EZ49" s="79">
        <v>0</v>
      </c>
      <c r="FA49" s="79">
        <v>0</v>
      </c>
      <c r="FB49" s="79">
        <v>0</v>
      </c>
      <c r="FC49" s="79">
        <v>0</v>
      </c>
      <c r="FD49" s="79">
        <v>0</v>
      </c>
      <c r="FE49" s="81">
        <f t="shared" si="312"/>
        <v>144.00000000000003</v>
      </c>
      <c r="FF49"/>
      <c r="FG49"/>
      <c r="FH49"/>
      <c r="FI49"/>
    </row>
    <row r="50" spans="1:165" x14ac:dyDescent="0.25">
      <c r="A50" s="4"/>
      <c r="B50" s="13" t="s">
        <v>56</v>
      </c>
      <c r="C50" s="124"/>
      <c r="D50" s="84">
        <f t="shared" ref="D50:AI50" si="315">SUM(D42:D49)</f>
        <v>1806.1599999999999</v>
      </c>
      <c r="E50" s="84">
        <f t="shared" si="315"/>
        <v>59769.065999999999</v>
      </c>
      <c r="F50" s="84">
        <f t="shared" si="315"/>
        <v>418</v>
      </c>
      <c r="G50" s="84">
        <f t="shared" si="315"/>
        <v>603.91200000000003</v>
      </c>
      <c r="H50" s="84">
        <f t="shared" si="315"/>
        <v>360.51</v>
      </c>
      <c r="I50" s="84">
        <f t="shared" si="315"/>
        <v>0</v>
      </c>
      <c r="J50" s="84">
        <f t="shared" si="315"/>
        <v>0</v>
      </c>
      <c r="K50" s="84">
        <f t="shared" si="315"/>
        <v>180.833</v>
      </c>
      <c r="L50" s="84">
        <f t="shared" si="315"/>
        <v>304.66500000000002</v>
      </c>
      <c r="M50" s="84">
        <f t="shared" si="315"/>
        <v>367.995</v>
      </c>
      <c r="N50" s="84">
        <f t="shared" si="315"/>
        <v>117.68</v>
      </c>
      <c r="O50" s="84">
        <f t="shared" si="315"/>
        <v>1935.6019999999999</v>
      </c>
      <c r="P50" s="84">
        <f t="shared" si="315"/>
        <v>0</v>
      </c>
      <c r="Q50" s="84">
        <f t="shared" si="315"/>
        <v>0</v>
      </c>
      <c r="R50" s="84">
        <f t="shared" si="315"/>
        <v>63614.775999999998</v>
      </c>
      <c r="S50" s="84">
        <f t="shared" si="315"/>
        <v>172.358</v>
      </c>
      <c r="T50" s="84">
        <f t="shared" si="315"/>
        <v>456.577</v>
      </c>
      <c r="U50" s="84">
        <f t="shared" si="315"/>
        <v>151.20099999999999</v>
      </c>
      <c r="V50" s="84">
        <f t="shared" si="315"/>
        <v>1364.2679999999998</v>
      </c>
      <c r="W50" s="84">
        <f t="shared" si="315"/>
        <v>0</v>
      </c>
      <c r="X50" s="84">
        <f t="shared" si="315"/>
        <v>0</v>
      </c>
      <c r="Y50" s="84">
        <f t="shared" si="315"/>
        <v>482.71199999999999</v>
      </c>
      <c r="Z50" s="84">
        <f t="shared" si="315"/>
        <v>140.809</v>
      </c>
      <c r="AA50" s="84">
        <f t="shared" si="315"/>
        <v>340.33800000000002</v>
      </c>
      <c r="AB50" s="84">
        <f t="shared" si="315"/>
        <v>3397.6540000000005</v>
      </c>
      <c r="AC50" s="84">
        <f t="shared" si="315"/>
        <v>4282.2259999999997</v>
      </c>
      <c r="AD50" s="84">
        <f t="shared" si="315"/>
        <v>0</v>
      </c>
      <c r="AE50" s="84">
        <f t="shared" si="315"/>
        <v>0</v>
      </c>
      <c r="AF50" s="84">
        <f t="shared" si="315"/>
        <v>97.414000000000001</v>
      </c>
      <c r="AG50" s="84">
        <f>SUM(AG42:AG49)</f>
        <v>1030.778</v>
      </c>
      <c r="AH50" s="85">
        <f>SUM(AH42:AH49)</f>
        <v>141395.53399999999</v>
      </c>
      <c r="AI50" s="86">
        <f t="shared" si="315"/>
        <v>57430.51857</v>
      </c>
      <c r="AJ50" s="86">
        <f t="shared" ref="AJ50:AL50" si="316">SUM(AJ42:AJ49)</f>
        <v>489.37257173913048</v>
      </c>
      <c r="AK50" s="86">
        <f t="shared" si="316"/>
        <v>489.37257173913048</v>
      </c>
      <c r="AL50" s="86">
        <f t="shared" si="316"/>
        <v>0</v>
      </c>
      <c r="AM50" s="84">
        <f t="shared" ref="AM50:BO50" si="317">SUM(AM42:AM49)</f>
        <v>0</v>
      </c>
      <c r="AN50" s="84">
        <f t="shared" si="317"/>
        <v>489.37257173913048</v>
      </c>
      <c r="AO50" s="84">
        <f t="shared" si="317"/>
        <v>489.37257173913048</v>
      </c>
      <c r="AP50" s="84">
        <f t="shared" si="317"/>
        <v>489.37257173913048</v>
      </c>
      <c r="AQ50" s="84">
        <f t="shared" si="317"/>
        <v>489.37257173913048</v>
      </c>
      <c r="AR50" s="84">
        <f t="shared" si="317"/>
        <v>489.37257173913048</v>
      </c>
      <c r="AS50" s="84">
        <f t="shared" si="317"/>
        <v>0</v>
      </c>
      <c r="AT50" s="84">
        <f t="shared" si="317"/>
        <v>0</v>
      </c>
      <c r="AU50" s="84">
        <f t="shared" si="317"/>
        <v>489.37257173913048</v>
      </c>
      <c r="AV50" s="84">
        <f t="shared" si="317"/>
        <v>489.37257173913048</v>
      </c>
      <c r="AW50" s="84">
        <f t="shared" si="317"/>
        <v>71858.672522572437</v>
      </c>
      <c r="AX50" s="84">
        <f t="shared" si="317"/>
        <v>489.37257173913048</v>
      </c>
      <c r="AY50" s="84">
        <f t="shared" si="317"/>
        <v>489.37257173913048</v>
      </c>
      <c r="AZ50" s="84">
        <f t="shared" si="317"/>
        <v>0</v>
      </c>
      <c r="BA50" s="84">
        <f t="shared" si="317"/>
        <v>0</v>
      </c>
      <c r="BB50" s="84">
        <f t="shared" si="317"/>
        <v>489.37257173913048</v>
      </c>
      <c r="BC50" s="84">
        <f t="shared" si="317"/>
        <v>489.37257173913048</v>
      </c>
      <c r="BD50" s="84">
        <f t="shared" si="317"/>
        <v>489.37257173913048</v>
      </c>
      <c r="BE50" s="84">
        <f t="shared" si="317"/>
        <v>489.37257173913048</v>
      </c>
      <c r="BF50" s="84">
        <f t="shared" si="317"/>
        <v>2091.3725717391303</v>
      </c>
      <c r="BG50" s="84">
        <f t="shared" si="317"/>
        <v>0</v>
      </c>
      <c r="BH50" s="84">
        <f t="shared" si="317"/>
        <v>0</v>
      </c>
      <c r="BI50" s="84">
        <f t="shared" si="317"/>
        <v>489.37257173913048</v>
      </c>
      <c r="BJ50" s="84">
        <f t="shared" si="317"/>
        <v>489.37257173913048</v>
      </c>
      <c r="BK50" s="84">
        <f t="shared" si="317"/>
        <v>489.37257173913048</v>
      </c>
      <c r="BL50" s="84">
        <f t="shared" si="317"/>
        <v>489.37257173913048</v>
      </c>
      <c r="BM50" s="84">
        <f>SUM(BM42:BM49)</f>
        <v>489.26984003913066</v>
      </c>
      <c r="BN50" s="85">
        <f>SUM(BN42:BN49)</f>
        <v>141167.91236739416</v>
      </c>
      <c r="BO50" s="86">
        <f t="shared" si="317"/>
        <v>0</v>
      </c>
      <c r="BP50" s="84">
        <f t="shared" ref="BP50:CV50" si="318">SUM(BP42:BP49)</f>
        <v>0</v>
      </c>
      <c r="BQ50" s="84">
        <f t="shared" si="318"/>
        <v>58326.788637500038</v>
      </c>
      <c r="BR50" s="84">
        <f t="shared" si="318"/>
        <v>557.07948333333343</v>
      </c>
      <c r="BS50" s="84">
        <f t="shared" si="318"/>
        <v>557.07948333333343</v>
      </c>
      <c r="BT50" s="84">
        <f t="shared" si="318"/>
        <v>557.07948333333343</v>
      </c>
      <c r="BU50" s="84">
        <f t="shared" si="318"/>
        <v>557.07948333333343</v>
      </c>
      <c r="BV50" s="84">
        <f t="shared" si="318"/>
        <v>0</v>
      </c>
      <c r="BW50" s="84">
        <f t="shared" si="318"/>
        <v>0</v>
      </c>
      <c r="BX50" s="84">
        <f t="shared" si="318"/>
        <v>557.07948333333343</v>
      </c>
      <c r="BY50" s="84">
        <f t="shared" si="318"/>
        <v>557.07948333333343</v>
      </c>
      <c r="BZ50" s="84">
        <f t="shared" si="318"/>
        <v>557.07948333333343</v>
      </c>
      <c r="CA50" s="84">
        <f t="shared" si="318"/>
        <v>557.07948333333343</v>
      </c>
      <c r="CB50" s="84">
        <f t="shared" si="318"/>
        <v>557.07948333333343</v>
      </c>
      <c r="CC50" s="84">
        <f t="shared" si="318"/>
        <v>0</v>
      </c>
      <c r="CD50" s="84">
        <f t="shared" si="318"/>
        <v>0</v>
      </c>
      <c r="CE50" s="84">
        <f t="shared" si="318"/>
        <v>70096.933779166633</v>
      </c>
      <c r="CF50" s="84">
        <f t="shared" si="318"/>
        <v>557.07948333333343</v>
      </c>
      <c r="CG50" s="84">
        <f t="shared" si="318"/>
        <v>557.07948333333343</v>
      </c>
      <c r="CH50" s="84">
        <f t="shared" si="318"/>
        <v>557.07948333333343</v>
      </c>
      <c r="CI50" s="84">
        <f t="shared" si="318"/>
        <v>557.07948333333343</v>
      </c>
      <c r="CJ50" s="84">
        <f t="shared" si="318"/>
        <v>0</v>
      </c>
      <c r="CK50" s="84">
        <f t="shared" si="318"/>
        <v>0</v>
      </c>
      <c r="CL50" s="84">
        <f t="shared" si="318"/>
        <v>557.07948333333343</v>
      </c>
      <c r="CM50" s="84">
        <f t="shared" si="318"/>
        <v>557.07948333333343</v>
      </c>
      <c r="CN50" s="84">
        <f t="shared" si="318"/>
        <v>2159.0794833333334</v>
      </c>
      <c r="CO50" s="84">
        <f t="shared" si="318"/>
        <v>557.07948333333343</v>
      </c>
      <c r="CP50" s="84">
        <f t="shared" si="318"/>
        <v>556.97675163333361</v>
      </c>
      <c r="CQ50" s="84">
        <f t="shared" si="318"/>
        <v>0</v>
      </c>
      <c r="CR50" s="242">
        <f t="shared" si="318"/>
        <v>0</v>
      </c>
      <c r="CS50" s="85">
        <f t="shared" si="318"/>
        <v>140053.05038496666</v>
      </c>
      <c r="CT50" s="86">
        <f>SUM(CT42:CT49)</f>
        <v>58322.788637500038</v>
      </c>
      <c r="CU50" s="86">
        <f t="shared" si="318"/>
        <v>471.60700681818184</v>
      </c>
      <c r="CV50" s="84">
        <f t="shared" si="318"/>
        <v>471.60700681818184</v>
      </c>
      <c r="CW50" s="84">
        <f t="shared" ref="CW50:EA50" si="319">SUM(CW42:CW49)</f>
        <v>471.60700681818184</v>
      </c>
      <c r="CX50" s="84">
        <f t="shared" si="319"/>
        <v>471.60700681818184</v>
      </c>
      <c r="CY50" s="84">
        <f t="shared" si="319"/>
        <v>0</v>
      </c>
      <c r="CZ50" s="84">
        <f t="shared" si="319"/>
        <v>0</v>
      </c>
      <c r="DA50" s="84">
        <f t="shared" si="319"/>
        <v>471.60700681818184</v>
      </c>
      <c r="DB50" s="84">
        <f t="shared" si="319"/>
        <v>471.60700681818184</v>
      </c>
      <c r="DC50" s="84">
        <f t="shared" si="319"/>
        <v>471.60700681818184</v>
      </c>
      <c r="DD50" s="84">
        <f t="shared" si="319"/>
        <v>471.60700681818184</v>
      </c>
      <c r="DE50" s="84">
        <f t="shared" si="319"/>
        <v>471.60700681818184</v>
      </c>
      <c r="DF50" s="84">
        <f t="shared" si="319"/>
        <v>0</v>
      </c>
      <c r="DG50" s="84">
        <f t="shared" si="319"/>
        <v>0</v>
      </c>
      <c r="DH50" s="84">
        <f t="shared" si="319"/>
        <v>70085.315522651494</v>
      </c>
      <c r="DI50" s="84">
        <f t="shared" si="319"/>
        <v>471.60700681818184</v>
      </c>
      <c r="DJ50" s="84">
        <f t="shared" si="319"/>
        <v>471.60700681818184</v>
      </c>
      <c r="DK50" s="84">
        <f t="shared" si="319"/>
        <v>471.60700681818184</v>
      </c>
      <c r="DL50" s="84">
        <f t="shared" si="319"/>
        <v>471.60700681818184</v>
      </c>
      <c r="DM50" s="84">
        <f t="shared" si="319"/>
        <v>0</v>
      </c>
      <c r="DN50" s="84">
        <f t="shared" si="319"/>
        <v>0</v>
      </c>
      <c r="DO50" s="84">
        <f t="shared" si="319"/>
        <v>471.60700681818184</v>
      </c>
      <c r="DP50" s="84">
        <f t="shared" si="319"/>
        <v>471.60700681818184</v>
      </c>
      <c r="DQ50" s="84">
        <f t="shared" si="319"/>
        <v>2973.6070068181816</v>
      </c>
      <c r="DR50" s="84">
        <f t="shared" si="319"/>
        <v>471.60700681818184</v>
      </c>
      <c r="DS50" s="84">
        <f t="shared" si="319"/>
        <v>471.60700681818184</v>
      </c>
      <c r="DT50" s="84">
        <f t="shared" si="319"/>
        <v>0</v>
      </c>
      <c r="DU50" s="84">
        <f t="shared" si="319"/>
        <v>0</v>
      </c>
      <c r="DV50" s="84">
        <f t="shared" si="319"/>
        <v>471.60700681818184</v>
      </c>
      <c r="DW50" s="84">
        <f t="shared" si="319"/>
        <v>471.60700681818184</v>
      </c>
      <c r="DX50" s="84">
        <f t="shared" si="319"/>
        <v>471.50427511818202</v>
      </c>
      <c r="DY50" s="85">
        <f>SUM(DY42:DY49)</f>
        <v>140813.74857163333</v>
      </c>
      <c r="DZ50" s="86">
        <f t="shared" si="319"/>
        <v>4034.5088760869567</v>
      </c>
      <c r="EA50" s="84">
        <f t="shared" si="319"/>
        <v>54685.218030253658</v>
      </c>
      <c r="EB50" s="84">
        <f t="shared" ref="EB50:FD50" si="320">SUM(EB42:EB49)</f>
        <v>0</v>
      </c>
      <c r="EC50" s="84">
        <f t="shared" si="320"/>
        <v>0</v>
      </c>
      <c r="ED50" s="84">
        <f t="shared" si="320"/>
        <v>555.50887608695655</v>
      </c>
      <c r="EE50" s="84">
        <f t="shared" si="320"/>
        <v>555.50887608695655</v>
      </c>
      <c r="EF50" s="84">
        <f t="shared" si="320"/>
        <v>555.50887608695655</v>
      </c>
      <c r="EG50" s="84">
        <f t="shared" si="320"/>
        <v>555.50887608695655</v>
      </c>
      <c r="EH50" s="84">
        <f t="shared" si="320"/>
        <v>555.50887608695655</v>
      </c>
      <c r="EI50" s="84">
        <f t="shared" si="320"/>
        <v>0</v>
      </c>
      <c r="EJ50" s="84">
        <f t="shared" si="320"/>
        <v>0</v>
      </c>
      <c r="EK50" s="84">
        <f t="shared" si="320"/>
        <v>555.50887608695655</v>
      </c>
      <c r="EL50" s="84">
        <f t="shared" si="320"/>
        <v>555.50887608695655</v>
      </c>
      <c r="EM50" s="84">
        <f t="shared" si="320"/>
        <v>555.50887608695655</v>
      </c>
      <c r="EN50" s="84">
        <f t="shared" si="320"/>
        <v>83568.777666920258</v>
      </c>
      <c r="EO50" s="84">
        <f t="shared" si="320"/>
        <v>555.50887608695655</v>
      </c>
      <c r="EP50" s="84">
        <f t="shared" si="320"/>
        <v>0</v>
      </c>
      <c r="EQ50" s="84">
        <f t="shared" si="320"/>
        <v>0</v>
      </c>
      <c r="ER50" s="84">
        <f t="shared" si="320"/>
        <v>555.50887608695655</v>
      </c>
      <c r="ES50" s="84">
        <f t="shared" si="320"/>
        <v>555.50887608695655</v>
      </c>
      <c r="ET50" s="84">
        <f t="shared" si="320"/>
        <v>555.50887608695655</v>
      </c>
      <c r="EU50" s="84">
        <f t="shared" si="320"/>
        <v>555.50887608695655</v>
      </c>
      <c r="EV50" s="84">
        <f t="shared" si="320"/>
        <v>555.50887608695655</v>
      </c>
      <c r="EW50" s="84">
        <f t="shared" si="320"/>
        <v>0</v>
      </c>
      <c r="EX50" s="84">
        <f t="shared" si="320"/>
        <v>0</v>
      </c>
      <c r="EY50" s="84">
        <f t="shared" si="320"/>
        <v>2092.5088760869567</v>
      </c>
      <c r="EZ50" s="84">
        <f t="shared" si="320"/>
        <v>555.50887608695655</v>
      </c>
      <c r="FA50" s="84">
        <f t="shared" si="320"/>
        <v>555.50887608695655</v>
      </c>
      <c r="FB50" s="84">
        <f t="shared" si="320"/>
        <v>555.50887608695655</v>
      </c>
      <c r="FC50" s="84">
        <f t="shared" si="320"/>
        <v>555.40614438695673</v>
      </c>
      <c r="FD50" s="84">
        <f t="shared" si="320"/>
        <v>0</v>
      </c>
      <c r="FE50" s="85">
        <f>SUM(FE42:FE49)</f>
        <v>154380.07048721303</v>
      </c>
    </row>
    <row r="51" spans="1:165" x14ac:dyDescent="0.25">
      <c r="A51" s="6"/>
      <c r="B51" s="11" t="s">
        <v>57</v>
      </c>
      <c r="C51" s="125"/>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8"/>
      <c r="AI51" s="89"/>
      <c r="AJ51" s="89"/>
      <c r="AK51" s="89"/>
      <c r="AL51" s="89"/>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8"/>
      <c r="BO51" s="89"/>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243"/>
      <c r="CS51" s="88"/>
      <c r="CT51" s="89"/>
      <c r="CU51" s="89"/>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8"/>
      <c r="DZ51" s="89"/>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87"/>
      <c r="FC51" s="87"/>
      <c r="FD51" s="87"/>
      <c r="FE51" s="88"/>
    </row>
    <row r="52" spans="1:165" s="5" customFormat="1" x14ac:dyDescent="0.25">
      <c r="A52" s="3" t="s">
        <v>88</v>
      </c>
      <c r="B52" s="17" t="s">
        <v>89</v>
      </c>
      <c r="C52" s="123"/>
      <c r="D52" s="79">
        <v>0</v>
      </c>
      <c r="E52" s="79">
        <v>0</v>
      </c>
      <c r="F52" s="79">
        <v>226.845</v>
      </c>
      <c r="G52" s="79">
        <v>95.281000000000006</v>
      </c>
      <c r="H52" s="79">
        <v>13.49</v>
      </c>
      <c r="I52" s="79">
        <v>0</v>
      </c>
      <c r="J52" s="79">
        <v>0</v>
      </c>
      <c r="K52" s="79">
        <v>129.65799999999999</v>
      </c>
      <c r="L52" s="79">
        <v>0</v>
      </c>
      <c r="M52" s="79">
        <v>0</v>
      </c>
      <c r="N52" s="79">
        <v>98.572999999999993</v>
      </c>
      <c r="O52" s="79">
        <v>46.134</v>
      </c>
      <c r="P52" s="79">
        <v>0</v>
      </c>
      <c r="Q52" s="79">
        <v>0</v>
      </c>
      <c r="R52" s="79">
        <v>0</v>
      </c>
      <c r="S52" s="79">
        <v>0</v>
      </c>
      <c r="T52" s="79">
        <v>0</v>
      </c>
      <c r="U52" s="79">
        <v>115.48699999999999</v>
      </c>
      <c r="V52" s="79">
        <v>5.2160000000000002</v>
      </c>
      <c r="W52" s="79">
        <v>0</v>
      </c>
      <c r="X52" s="79">
        <v>0</v>
      </c>
      <c r="Y52" s="79">
        <v>0</v>
      </c>
      <c r="Z52" s="79">
        <v>0</v>
      </c>
      <c r="AA52" s="79">
        <v>0</v>
      </c>
      <c r="AB52" s="79">
        <v>76.174000000000007</v>
      </c>
      <c r="AC52" s="79">
        <v>41768.370000000003</v>
      </c>
      <c r="AD52" s="79">
        <v>0</v>
      </c>
      <c r="AE52" s="79">
        <v>0</v>
      </c>
      <c r="AF52" s="79">
        <v>0</v>
      </c>
      <c r="AG52" s="79">
        <v>0</v>
      </c>
      <c r="AH52" s="81">
        <f t="shared" ref="AH52:AH59" si="321">SUM(D52:AG52)</f>
        <v>42575.228000000003</v>
      </c>
      <c r="AI52" s="82">
        <v>0</v>
      </c>
      <c r="AJ52" s="82">
        <v>100</v>
      </c>
      <c r="AK52" s="82">
        <v>180</v>
      </c>
      <c r="AL52" s="82">
        <v>0</v>
      </c>
      <c r="AM52" s="79">
        <v>0</v>
      </c>
      <c r="AN52" s="79">
        <v>-0.28003000000001066</v>
      </c>
      <c r="AO52" s="79">
        <v>0</v>
      </c>
      <c r="AP52" s="79">
        <v>0</v>
      </c>
      <c r="AQ52" s="79">
        <v>290</v>
      </c>
      <c r="AR52" s="79">
        <v>30</v>
      </c>
      <c r="AS52" s="79">
        <v>0</v>
      </c>
      <c r="AT52" s="79">
        <v>0</v>
      </c>
      <c r="AU52" s="79">
        <v>-0.28003000000001066</v>
      </c>
      <c r="AV52" s="79">
        <v>0</v>
      </c>
      <c r="AW52" s="79">
        <v>0</v>
      </c>
      <c r="AX52" s="79">
        <v>100</v>
      </c>
      <c r="AY52" s="79">
        <v>30</v>
      </c>
      <c r="AZ52" s="79">
        <v>0</v>
      </c>
      <c r="BA52" s="79">
        <v>0</v>
      </c>
      <c r="BB52" s="79">
        <v>-0.28003000000001066</v>
      </c>
      <c r="BC52" s="79">
        <v>0</v>
      </c>
      <c r="BD52" s="79">
        <v>0</v>
      </c>
      <c r="BE52" s="79">
        <v>100</v>
      </c>
      <c r="BF52" s="79">
        <v>30</v>
      </c>
      <c r="BG52" s="79">
        <v>0</v>
      </c>
      <c r="BH52" s="79">
        <v>0</v>
      </c>
      <c r="BI52" s="79">
        <v>44000.423267059443</v>
      </c>
      <c r="BJ52" s="79">
        <v>0</v>
      </c>
      <c r="BK52" s="79">
        <v>0</v>
      </c>
      <c r="BL52" s="79">
        <v>100</v>
      </c>
      <c r="BM52" s="79">
        <v>30</v>
      </c>
      <c r="BN52" s="81">
        <f t="shared" ref="BN52:BN59" si="322">SUM(AI52:BM52)</f>
        <v>44989.583177059445</v>
      </c>
      <c r="BO52" s="82">
        <v>0</v>
      </c>
      <c r="BP52" s="79">
        <v>0</v>
      </c>
      <c r="BQ52" s="79">
        <v>149.71996999999999</v>
      </c>
      <c r="BR52" s="79">
        <v>0</v>
      </c>
      <c r="BS52" s="79">
        <v>0</v>
      </c>
      <c r="BT52" s="79">
        <v>100</v>
      </c>
      <c r="BU52" s="79">
        <v>30</v>
      </c>
      <c r="BV52" s="79">
        <v>0</v>
      </c>
      <c r="BW52" s="79">
        <v>0</v>
      </c>
      <c r="BX52" s="79">
        <v>189.71996999999999</v>
      </c>
      <c r="BY52" s="79">
        <v>0</v>
      </c>
      <c r="BZ52" s="79">
        <v>0</v>
      </c>
      <c r="CA52" s="79">
        <v>100</v>
      </c>
      <c r="CB52" s="79">
        <v>30</v>
      </c>
      <c r="CC52" s="79">
        <v>0</v>
      </c>
      <c r="CD52" s="79">
        <v>0</v>
      </c>
      <c r="CE52" s="79">
        <v>-0.28003000000001066</v>
      </c>
      <c r="CF52" s="79">
        <v>0</v>
      </c>
      <c r="CG52" s="79">
        <v>0</v>
      </c>
      <c r="CH52" s="79">
        <v>100</v>
      </c>
      <c r="CI52" s="79">
        <v>30</v>
      </c>
      <c r="CJ52" s="79">
        <v>0</v>
      </c>
      <c r="CK52" s="79">
        <v>0</v>
      </c>
      <c r="CL52" s="79">
        <v>-0.28003000000001066</v>
      </c>
      <c r="CM52" s="79">
        <v>0</v>
      </c>
      <c r="CN52" s="79">
        <v>0</v>
      </c>
      <c r="CO52" s="79">
        <v>48099.683659129689</v>
      </c>
      <c r="CP52" s="79">
        <v>30</v>
      </c>
      <c r="CQ52" s="79">
        <v>0</v>
      </c>
      <c r="CR52" s="83">
        <v>0</v>
      </c>
      <c r="CS52" s="81">
        <f t="shared" ref="CS52:CS59" si="323">SUM(BO52:CR52)</f>
        <v>48858.563539129689</v>
      </c>
      <c r="CT52" s="82">
        <v>0.17597599999999147</v>
      </c>
      <c r="CU52" s="82">
        <v>0</v>
      </c>
      <c r="CV52" s="79">
        <v>150</v>
      </c>
      <c r="CW52" s="79">
        <v>100</v>
      </c>
      <c r="CX52" s="79">
        <v>30</v>
      </c>
      <c r="CY52" s="79">
        <v>0</v>
      </c>
      <c r="CZ52" s="79">
        <v>0</v>
      </c>
      <c r="DA52" s="79">
        <v>190.17597599999999</v>
      </c>
      <c r="DB52" s="79">
        <v>0</v>
      </c>
      <c r="DC52" s="79">
        <v>0</v>
      </c>
      <c r="DD52" s="79">
        <v>100</v>
      </c>
      <c r="DE52" s="79">
        <v>30</v>
      </c>
      <c r="DF52" s="79">
        <v>0</v>
      </c>
      <c r="DG52" s="79">
        <v>0</v>
      </c>
      <c r="DH52" s="79">
        <v>0.17597599999999147</v>
      </c>
      <c r="DI52" s="79">
        <v>0</v>
      </c>
      <c r="DJ52" s="79">
        <v>0</v>
      </c>
      <c r="DK52" s="79">
        <v>100</v>
      </c>
      <c r="DL52" s="79">
        <v>44046.859234312666</v>
      </c>
      <c r="DM52" s="79">
        <v>0</v>
      </c>
      <c r="DN52" s="79">
        <v>0</v>
      </c>
      <c r="DO52" s="79">
        <v>0.17597599999999147</v>
      </c>
      <c r="DP52" s="79">
        <v>0</v>
      </c>
      <c r="DQ52" s="79">
        <v>0</v>
      </c>
      <c r="DR52" s="79">
        <v>100</v>
      </c>
      <c r="DS52" s="79">
        <v>30</v>
      </c>
      <c r="DT52" s="79">
        <v>0</v>
      </c>
      <c r="DU52" s="79">
        <v>0</v>
      </c>
      <c r="DV52" s="79">
        <v>0.17597599999999147</v>
      </c>
      <c r="DW52" s="79">
        <v>0</v>
      </c>
      <c r="DX52" s="79">
        <v>150</v>
      </c>
      <c r="DY52" s="81">
        <f t="shared" ref="DY52:DY59" si="324">SUM(CT52:DX52)</f>
        <v>45027.739114312666</v>
      </c>
      <c r="DZ52" s="82">
        <v>100</v>
      </c>
      <c r="EA52" s="79">
        <v>30</v>
      </c>
      <c r="EB52" s="79">
        <v>0</v>
      </c>
      <c r="EC52" s="79">
        <v>0</v>
      </c>
      <c r="ED52" s="79">
        <v>-0.28003000000001066</v>
      </c>
      <c r="EE52" s="79">
        <v>0</v>
      </c>
      <c r="EF52" s="79">
        <v>0</v>
      </c>
      <c r="EG52" s="79">
        <v>100</v>
      </c>
      <c r="EH52" s="79">
        <v>220</v>
      </c>
      <c r="EI52" s="79">
        <v>0</v>
      </c>
      <c r="EJ52" s="79">
        <v>0</v>
      </c>
      <c r="EK52" s="79">
        <v>-0.28003000000001066</v>
      </c>
      <c r="EL52" s="79">
        <v>0</v>
      </c>
      <c r="EM52" s="79">
        <v>0</v>
      </c>
      <c r="EN52" s="79">
        <v>100</v>
      </c>
      <c r="EO52" s="79">
        <v>30</v>
      </c>
      <c r="EP52" s="79">
        <v>0</v>
      </c>
      <c r="EQ52" s="79">
        <v>0</v>
      </c>
      <c r="ER52" s="79">
        <v>-0.28003000000001066</v>
      </c>
      <c r="ES52" s="79">
        <v>0</v>
      </c>
      <c r="ET52" s="79">
        <v>0</v>
      </c>
      <c r="EU52" s="79">
        <v>100</v>
      </c>
      <c r="EV52" s="79">
        <v>30</v>
      </c>
      <c r="EW52" s="79">
        <v>0</v>
      </c>
      <c r="EX52" s="79">
        <v>0</v>
      </c>
      <c r="EY52" s="79">
        <v>-0.28003000000001066</v>
      </c>
      <c r="EZ52" s="79">
        <v>44094.072314619974</v>
      </c>
      <c r="FA52" s="79">
        <v>0</v>
      </c>
      <c r="FB52" s="79">
        <v>100</v>
      </c>
      <c r="FC52" s="79">
        <v>30</v>
      </c>
      <c r="FD52" s="79">
        <v>0</v>
      </c>
      <c r="FE52" s="81">
        <f t="shared" ref="FE52:FE59" si="325">SUM(DZ52:FD52)</f>
        <v>44932.952194619975</v>
      </c>
      <c r="FF52"/>
      <c r="FG52"/>
      <c r="FH52"/>
      <c r="FI52"/>
    </row>
    <row r="53" spans="1:165" s="5" customFormat="1" x14ac:dyDescent="0.25">
      <c r="A53" s="3" t="s">
        <v>88</v>
      </c>
      <c r="B53" s="17" t="s">
        <v>90</v>
      </c>
      <c r="C53" s="123"/>
      <c r="D53" s="79">
        <v>0</v>
      </c>
      <c r="E53" s="79">
        <v>0</v>
      </c>
      <c r="F53" s="79">
        <v>0</v>
      </c>
      <c r="G53" s="79">
        <v>0</v>
      </c>
      <c r="H53" s="79">
        <v>0</v>
      </c>
      <c r="I53" s="79">
        <v>0</v>
      </c>
      <c r="J53" s="79">
        <v>0</v>
      </c>
      <c r="K53" s="79">
        <v>0</v>
      </c>
      <c r="L53" s="79">
        <v>0</v>
      </c>
      <c r="M53" s="79">
        <v>0</v>
      </c>
      <c r="N53" s="79">
        <v>0</v>
      </c>
      <c r="O53" s="79">
        <v>0</v>
      </c>
      <c r="P53" s="79">
        <v>0</v>
      </c>
      <c r="Q53" s="79">
        <v>0</v>
      </c>
      <c r="R53" s="79">
        <v>0</v>
      </c>
      <c r="S53" s="79">
        <v>0</v>
      </c>
      <c r="T53" s="79">
        <v>0</v>
      </c>
      <c r="U53" s="79">
        <v>0</v>
      </c>
      <c r="V53" s="79">
        <v>14264.351999999999</v>
      </c>
      <c r="W53" s="79">
        <v>0</v>
      </c>
      <c r="X53" s="79">
        <v>0</v>
      </c>
      <c r="Y53" s="79">
        <v>25854.365000000002</v>
      </c>
      <c r="Z53" s="79">
        <v>0</v>
      </c>
      <c r="AA53" s="79">
        <v>0</v>
      </c>
      <c r="AB53" s="79">
        <v>0</v>
      </c>
      <c r="AC53" s="79">
        <v>0</v>
      </c>
      <c r="AD53" s="79">
        <v>0</v>
      </c>
      <c r="AE53" s="79">
        <v>0</v>
      </c>
      <c r="AF53" s="79">
        <v>0</v>
      </c>
      <c r="AG53" s="79">
        <v>0</v>
      </c>
      <c r="AH53" s="81">
        <f t="shared" si="321"/>
        <v>40118.717000000004</v>
      </c>
      <c r="AI53" s="82">
        <v>0</v>
      </c>
      <c r="AJ53" s="82">
        <v>0</v>
      </c>
      <c r="AK53" s="82">
        <v>0</v>
      </c>
      <c r="AL53" s="82">
        <v>0</v>
      </c>
      <c r="AM53" s="79">
        <v>0</v>
      </c>
      <c r="AN53" s="79">
        <v>0</v>
      </c>
      <c r="AO53" s="79">
        <v>0</v>
      </c>
      <c r="AP53" s="79">
        <v>0</v>
      </c>
      <c r="AQ53" s="79">
        <v>0</v>
      </c>
      <c r="AR53" s="79">
        <v>0</v>
      </c>
      <c r="AS53" s="79">
        <v>0</v>
      </c>
      <c r="AT53" s="79">
        <v>0</v>
      </c>
      <c r="AU53" s="79">
        <v>0</v>
      </c>
      <c r="AV53" s="79">
        <v>0</v>
      </c>
      <c r="AW53" s="79">
        <v>0</v>
      </c>
      <c r="AX53" s="79">
        <v>0</v>
      </c>
      <c r="AY53" s="79">
        <v>13062.5</v>
      </c>
      <c r="AZ53" s="79">
        <v>0</v>
      </c>
      <c r="BA53" s="79">
        <v>0</v>
      </c>
      <c r="BB53" s="79">
        <v>0</v>
      </c>
      <c r="BC53" s="79">
        <v>0</v>
      </c>
      <c r="BD53" s="79">
        <v>21945</v>
      </c>
      <c r="BE53" s="79">
        <v>0</v>
      </c>
      <c r="BF53" s="79">
        <v>0</v>
      </c>
      <c r="BG53" s="79">
        <v>0</v>
      </c>
      <c r="BH53" s="79">
        <v>0</v>
      </c>
      <c r="BI53" s="79">
        <v>0</v>
      </c>
      <c r="BJ53" s="79">
        <v>0</v>
      </c>
      <c r="BK53" s="79">
        <v>0</v>
      </c>
      <c r="BL53" s="79">
        <v>0</v>
      </c>
      <c r="BM53" s="79">
        <v>0</v>
      </c>
      <c r="BN53" s="81">
        <f t="shared" si="322"/>
        <v>35007.5</v>
      </c>
      <c r="BO53" s="82">
        <v>0</v>
      </c>
      <c r="BP53" s="79">
        <v>0</v>
      </c>
      <c r="BQ53" s="79">
        <v>0</v>
      </c>
      <c r="BR53" s="79">
        <v>0</v>
      </c>
      <c r="BS53" s="79">
        <v>0</v>
      </c>
      <c r="BT53" s="79">
        <v>0</v>
      </c>
      <c r="BU53" s="79">
        <v>0</v>
      </c>
      <c r="BV53" s="79">
        <v>0</v>
      </c>
      <c r="BW53" s="79">
        <v>0</v>
      </c>
      <c r="BX53" s="79">
        <v>0</v>
      </c>
      <c r="BY53" s="79">
        <v>0</v>
      </c>
      <c r="BZ53" s="79">
        <v>0</v>
      </c>
      <c r="CA53" s="79">
        <v>0</v>
      </c>
      <c r="CB53" s="79">
        <v>0</v>
      </c>
      <c r="CC53" s="79">
        <v>0</v>
      </c>
      <c r="CD53" s="79">
        <v>0</v>
      </c>
      <c r="CE53" s="79">
        <v>13000</v>
      </c>
      <c r="CF53" s="79">
        <v>0</v>
      </c>
      <c r="CG53" s="79">
        <v>0</v>
      </c>
      <c r="CH53" s="79">
        <v>0</v>
      </c>
      <c r="CI53" s="79">
        <v>22000</v>
      </c>
      <c r="CJ53" s="79">
        <v>0</v>
      </c>
      <c r="CK53" s="79">
        <v>0</v>
      </c>
      <c r="CL53" s="79">
        <v>0</v>
      </c>
      <c r="CM53" s="79">
        <v>0</v>
      </c>
      <c r="CN53" s="79">
        <v>0</v>
      </c>
      <c r="CO53" s="79">
        <v>0</v>
      </c>
      <c r="CP53" s="79">
        <v>0</v>
      </c>
      <c r="CQ53" s="79">
        <v>0</v>
      </c>
      <c r="CR53" s="83">
        <v>0</v>
      </c>
      <c r="CS53" s="81">
        <f t="shared" si="323"/>
        <v>35000</v>
      </c>
      <c r="CT53" s="82">
        <v>0</v>
      </c>
      <c r="CU53" s="82">
        <v>0</v>
      </c>
      <c r="CV53" s="79">
        <v>0</v>
      </c>
      <c r="CW53" s="79">
        <v>0</v>
      </c>
      <c r="CX53" s="79">
        <v>0</v>
      </c>
      <c r="CY53" s="79">
        <v>0</v>
      </c>
      <c r="CZ53" s="79">
        <v>0</v>
      </c>
      <c r="DA53" s="79">
        <v>0</v>
      </c>
      <c r="DB53" s="79">
        <v>0</v>
      </c>
      <c r="DC53" s="79">
        <v>0</v>
      </c>
      <c r="DD53" s="79">
        <v>0</v>
      </c>
      <c r="DE53" s="79">
        <v>0</v>
      </c>
      <c r="DF53" s="79">
        <v>0</v>
      </c>
      <c r="DG53" s="79">
        <v>0</v>
      </c>
      <c r="DH53" s="79">
        <v>0</v>
      </c>
      <c r="DI53" s="79">
        <v>0</v>
      </c>
      <c r="DJ53" s="79">
        <v>13000</v>
      </c>
      <c r="DK53" s="79">
        <v>0</v>
      </c>
      <c r="DL53" s="79">
        <v>0</v>
      </c>
      <c r="DM53" s="79">
        <v>0</v>
      </c>
      <c r="DN53" s="79">
        <v>0</v>
      </c>
      <c r="DO53" s="79">
        <v>22000</v>
      </c>
      <c r="DP53" s="79">
        <v>0</v>
      </c>
      <c r="DQ53" s="79">
        <v>0</v>
      </c>
      <c r="DR53" s="79">
        <v>0</v>
      </c>
      <c r="DS53" s="79">
        <v>0</v>
      </c>
      <c r="DT53" s="79">
        <v>0</v>
      </c>
      <c r="DU53" s="79">
        <v>0</v>
      </c>
      <c r="DV53" s="79">
        <v>0</v>
      </c>
      <c r="DW53" s="79">
        <v>0</v>
      </c>
      <c r="DX53" s="79">
        <v>0</v>
      </c>
      <c r="DY53" s="81">
        <f t="shared" si="324"/>
        <v>35000</v>
      </c>
      <c r="DZ53" s="82">
        <v>0</v>
      </c>
      <c r="EA53" s="79">
        <v>0</v>
      </c>
      <c r="EB53" s="79">
        <v>0</v>
      </c>
      <c r="EC53" s="79">
        <v>0</v>
      </c>
      <c r="ED53" s="79">
        <v>0</v>
      </c>
      <c r="EE53" s="79">
        <v>0</v>
      </c>
      <c r="EF53" s="79">
        <v>0</v>
      </c>
      <c r="EG53" s="79">
        <v>0</v>
      </c>
      <c r="EH53" s="79">
        <v>0</v>
      </c>
      <c r="EI53" s="79">
        <v>0</v>
      </c>
      <c r="EJ53" s="79">
        <v>0</v>
      </c>
      <c r="EK53" s="79">
        <v>0</v>
      </c>
      <c r="EL53" s="79">
        <v>0</v>
      </c>
      <c r="EM53" s="79">
        <v>0</v>
      </c>
      <c r="EN53" s="79">
        <v>0</v>
      </c>
      <c r="EO53" s="79">
        <v>13000</v>
      </c>
      <c r="EP53" s="79">
        <v>0</v>
      </c>
      <c r="EQ53" s="79">
        <v>0</v>
      </c>
      <c r="ER53" s="79">
        <v>0</v>
      </c>
      <c r="ES53" s="79">
        <v>0</v>
      </c>
      <c r="ET53" s="79">
        <v>0</v>
      </c>
      <c r="EU53" s="79">
        <v>22000</v>
      </c>
      <c r="EV53" s="79">
        <v>0</v>
      </c>
      <c r="EW53" s="79">
        <v>0</v>
      </c>
      <c r="EX53" s="79">
        <v>0</v>
      </c>
      <c r="EY53" s="79">
        <v>0</v>
      </c>
      <c r="EZ53" s="79">
        <v>0</v>
      </c>
      <c r="FA53" s="79">
        <v>0</v>
      </c>
      <c r="FB53" s="79">
        <v>0</v>
      </c>
      <c r="FC53" s="79">
        <v>0</v>
      </c>
      <c r="FD53" s="79">
        <v>0</v>
      </c>
      <c r="FE53" s="81">
        <f t="shared" si="325"/>
        <v>35000</v>
      </c>
      <c r="FF53"/>
      <c r="FG53"/>
      <c r="FH53"/>
      <c r="FI53"/>
    </row>
    <row r="54" spans="1:165" s="5" customFormat="1" x14ac:dyDescent="0.25">
      <c r="A54" s="3" t="s">
        <v>91</v>
      </c>
      <c r="B54" s="17" t="s">
        <v>92</v>
      </c>
      <c r="C54" s="123"/>
      <c r="D54" s="79">
        <v>0</v>
      </c>
      <c r="E54" s="79">
        <v>0</v>
      </c>
      <c r="F54" s="79">
        <v>0</v>
      </c>
      <c r="G54" s="79">
        <v>0</v>
      </c>
      <c r="H54" s="79">
        <v>0</v>
      </c>
      <c r="I54" s="79">
        <v>0</v>
      </c>
      <c r="J54" s="79">
        <v>0</v>
      </c>
      <c r="K54" s="79">
        <v>0</v>
      </c>
      <c r="L54" s="79">
        <v>0</v>
      </c>
      <c r="M54" s="79">
        <v>0</v>
      </c>
      <c r="N54" s="79">
        <v>0</v>
      </c>
      <c r="O54" s="79">
        <v>0</v>
      </c>
      <c r="P54" s="79">
        <v>0</v>
      </c>
      <c r="Q54" s="79">
        <v>0</v>
      </c>
      <c r="R54" s="79">
        <v>3965.473</v>
      </c>
      <c r="S54" s="79">
        <v>0</v>
      </c>
      <c r="T54" s="79">
        <v>0</v>
      </c>
      <c r="U54" s="79">
        <v>0</v>
      </c>
      <c r="V54" s="79">
        <v>0</v>
      </c>
      <c r="W54" s="79">
        <v>0</v>
      </c>
      <c r="X54" s="79">
        <v>0</v>
      </c>
      <c r="Y54" s="79">
        <v>0</v>
      </c>
      <c r="Z54" s="79">
        <v>0</v>
      </c>
      <c r="AA54" s="79">
        <v>0</v>
      </c>
      <c r="AB54" s="79">
        <v>0</v>
      </c>
      <c r="AC54" s="79">
        <v>0</v>
      </c>
      <c r="AD54" s="79">
        <v>0</v>
      </c>
      <c r="AE54" s="79">
        <v>0</v>
      </c>
      <c r="AF54" s="79">
        <v>0</v>
      </c>
      <c r="AG54" s="79">
        <v>0</v>
      </c>
      <c r="AH54" s="81">
        <f t="shared" si="321"/>
        <v>3965.473</v>
      </c>
      <c r="AI54" s="82">
        <v>0</v>
      </c>
      <c r="AJ54" s="82">
        <v>0</v>
      </c>
      <c r="AK54" s="82">
        <v>0</v>
      </c>
      <c r="AL54" s="82">
        <v>0</v>
      </c>
      <c r="AM54" s="79">
        <v>0</v>
      </c>
      <c r="AN54" s="79">
        <v>0</v>
      </c>
      <c r="AO54" s="79">
        <v>0</v>
      </c>
      <c r="AP54" s="79">
        <v>0</v>
      </c>
      <c r="AQ54" s="79">
        <v>0</v>
      </c>
      <c r="AR54" s="79">
        <v>0</v>
      </c>
      <c r="AS54" s="79">
        <v>0</v>
      </c>
      <c r="AT54" s="79">
        <v>0</v>
      </c>
      <c r="AU54" s="79">
        <v>0</v>
      </c>
      <c r="AV54" s="79">
        <v>0</v>
      </c>
      <c r="AW54" s="79">
        <v>3965.1000000000004</v>
      </c>
      <c r="AX54" s="79">
        <v>0</v>
      </c>
      <c r="AY54" s="79">
        <v>0</v>
      </c>
      <c r="AZ54" s="79">
        <v>0</v>
      </c>
      <c r="BA54" s="79">
        <v>0</v>
      </c>
      <c r="BB54" s="79">
        <v>0</v>
      </c>
      <c r="BC54" s="79">
        <v>0</v>
      </c>
      <c r="BD54" s="79">
        <v>0</v>
      </c>
      <c r="BE54" s="79">
        <v>0</v>
      </c>
      <c r="BF54" s="79">
        <v>0</v>
      </c>
      <c r="BG54" s="79">
        <v>0</v>
      </c>
      <c r="BH54" s="79">
        <v>0</v>
      </c>
      <c r="BI54" s="79">
        <v>0</v>
      </c>
      <c r="BJ54" s="79">
        <v>0</v>
      </c>
      <c r="BK54" s="79">
        <v>0</v>
      </c>
      <c r="BL54" s="79">
        <v>0</v>
      </c>
      <c r="BM54" s="79">
        <v>0</v>
      </c>
      <c r="BN54" s="81">
        <f t="shared" si="322"/>
        <v>3965.1000000000004</v>
      </c>
      <c r="BO54" s="82">
        <v>0</v>
      </c>
      <c r="BP54" s="79">
        <v>0</v>
      </c>
      <c r="BQ54" s="79">
        <v>0</v>
      </c>
      <c r="BR54" s="79">
        <v>0</v>
      </c>
      <c r="BS54" s="79">
        <v>0</v>
      </c>
      <c r="BT54" s="79">
        <v>0</v>
      </c>
      <c r="BU54" s="79">
        <v>0</v>
      </c>
      <c r="BV54" s="79">
        <v>0</v>
      </c>
      <c r="BW54" s="79">
        <v>0</v>
      </c>
      <c r="BX54" s="79">
        <v>0</v>
      </c>
      <c r="BY54" s="79">
        <v>0</v>
      </c>
      <c r="BZ54" s="79">
        <v>0</v>
      </c>
      <c r="CA54" s="79">
        <v>0</v>
      </c>
      <c r="CB54" s="79">
        <v>0</v>
      </c>
      <c r="CC54" s="79">
        <v>0</v>
      </c>
      <c r="CD54" s="79">
        <v>0</v>
      </c>
      <c r="CE54" s="79">
        <v>3965.1000000000004</v>
      </c>
      <c r="CF54" s="79">
        <v>0</v>
      </c>
      <c r="CG54" s="79">
        <v>0</v>
      </c>
      <c r="CH54" s="79">
        <v>0</v>
      </c>
      <c r="CI54" s="79">
        <v>0</v>
      </c>
      <c r="CJ54" s="79">
        <v>0</v>
      </c>
      <c r="CK54" s="79">
        <v>0</v>
      </c>
      <c r="CL54" s="79">
        <v>0</v>
      </c>
      <c r="CM54" s="79">
        <v>0</v>
      </c>
      <c r="CN54" s="79">
        <v>0</v>
      </c>
      <c r="CO54" s="79">
        <v>0</v>
      </c>
      <c r="CP54" s="79">
        <v>0</v>
      </c>
      <c r="CQ54" s="79">
        <v>0</v>
      </c>
      <c r="CR54" s="83">
        <v>0</v>
      </c>
      <c r="CS54" s="81">
        <f t="shared" si="323"/>
        <v>3965.1000000000004</v>
      </c>
      <c r="CT54" s="82">
        <v>0</v>
      </c>
      <c r="CU54" s="82">
        <v>0</v>
      </c>
      <c r="CV54" s="79">
        <v>0</v>
      </c>
      <c r="CW54" s="79">
        <v>0</v>
      </c>
      <c r="CX54" s="79">
        <v>0</v>
      </c>
      <c r="CY54" s="79">
        <v>0</v>
      </c>
      <c r="CZ54" s="79">
        <v>0</v>
      </c>
      <c r="DA54" s="79">
        <v>0</v>
      </c>
      <c r="DB54" s="79">
        <v>0</v>
      </c>
      <c r="DC54" s="79">
        <v>0</v>
      </c>
      <c r="DD54" s="79">
        <v>0</v>
      </c>
      <c r="DE54" s="79">
        <v>0</v>
      </c>
      <c r="DF54" s="79">
        <v>0</v>
      </c>
      <c r="DG54" s="79">
        <v>0</v>
      </c>
      <c r="DH54" s="79">
        <v>3965.1000000000004</v>
      </c>
      <c r="DI54" s="79">
        <v>0</v>
      </c>
      <c r="DJ54" s="79">
        <v>0</v>
      </c>
      <c r="DK54" s="79">
        <v>0</v>
      </c>
      <c r="DL54" s="79">
        <v>0</v>
      </c>
      <c r="DM54" s="79">
        <v>0</v>
      </c>
      <c r="DN54" s="79">
        <v>0</v>
      </c>
      <c r="DO54" s="79">
        <v>0</v>
      </c>
      <c r="DP54" s="79">
        <v>0</v>
      </c>
      <c r="DQ54" s="79">
        <v>0</v>
      </c>
      <c r="DR54" s="79">
        <v>0</v>
      </c>
      <c r="DS54" s="79">
        <v>0</v>
      </c>
      <c r="DT54" s="79">
        <v>0</v>
      </c>
      <c r="DU54" s="79">
        <v>0</v>
      </c>
      <c r="DV54" s="79">
        <v>0</v>
      </c>
      <c r="DW54" s="79">
        <v>0</v>
      </c>
      <c r="DX54" s="79">
        <v>0</v>
      </c>
      <c r="DY54" s="81">
        <f t="shared" si="324"/>
        <v>3965.1000000000004</v>
      </c>
      <c r="DZ54" s="82">
        <v>0</v>
      </c>
      <c r="EA54" s="79">
        <v>0</v>
      </c>
      <c r="EB54" s="79">
        <v>0</v>
      </c>
      <c r="EC54" s="79">
        <v>0</v>
      </c>
      <c r="ED54" s="79">
        <v>0</v>
      </c>
      <c r="EE54" s="79">
        <v>0</v>
      </c>
      <c r="EF54" s="79">
        <v>0</v>
      </c>
      <c r="EG54" s="79">
        <v>0</v>
      </c>
      <c r="EH54" s="79">
        <v>0</v>
      </c>
      <c r="EI54" s="79">
        <v>0</v>
      </c>
      <c r="EJ54" s="79">
        <v>0</v>
      </c>
      <c r="EK54" s="79">
        <v>0</v>
      </c>
      <c r="EL54" s="79">
        <v>0</v>
      </c>
      <c r="EM54" s="79">
        <v>0</v>
      </c>
      <c r="EN54" s="79">
        <v>3965.1000000000004</v>
      </c>
      <c r="EO54" s="79">
        <v>0</v>
      </c>
      <c r="EP54" s="79">
        <v>0</v>
      </c>
      <c r="EQ54" s="79">
        <v>0</v>
      </c>
      <c r="ER54" s="79">
        <v>0</v>
      </c>
      <c r="ES54" s="79">
        <v>0</v>
      </c>
      <c r="ET54" s="79">
        <v>0</v>
      </c>
      <c r="EU54" s="79">
        <v>0</v>
      </c>
      <c r="EV54" s="79">
        <v>0</v>
      </c>
      <c r="EW54" s="79">
        <v>0</v>
      </c>
      <c r="EX54" s="79">
        <v>0</v>
      </c>
      <c r="EY54" s="79">
        <v>0</v>
      </c>
      <c r="EZ54" s="79">
        <v>0</v>
      </c>
      <c r="FA54" s="79">
        <v>0</v>
      </c>
      <c r="FB54" s="79">
        <v>0</v>
      </c>
      <c r="FC54" s="79">
        <v>0</v>
      </c>
      <c r="FD54" s="79">
        <v>0</v>
      </c>
      <c r="FE54" s="81">
        <f t="shared" si="325"/>
        <v>3965.1000000000004</v>
      </c>
      <c r="FF54"/>
      <c r="FG54"/>
      <c r="FH54"/>
      <c r="FI54"/>
    </row>
    <row r="55" spans="1:165" s="5" customFormat="1" x14ac:dyDescent="0.25">
      <c r="A55" s="3" t="s">
        <v>91</v>
      </c>
      <c r="B55" s="17" t="s">
        <v>93</v>
      </c>
      <c r="C55" s="123"/>
      <c r="D55" s="79">
        <v>0</v>
      </c>
      <c r="E55" s="79">
        <v>0</v>
      </c>
      <c r="F55" s="79">
        <v>0</v>
      </c>
      <c r="G55" s="79">
        <v>0</v>
      </c>
      <c r="H55" s="79">
        <v>0</v>
      </c>
      <c r="I55" s="79">
        <v>0</v>
      </c>
      <c r="J55" s="79">
        <v>0</v>
      </c>
      <c r="K55" s="79">
        <v>0</v>
      </c>
      <c r="L55" s="79">
        <v>0</v>
      </c>
      <c r="M55" s="79">
        <v>0</v>
      </c>
      <c r="N55" s="79">
        <v>0</v>
      </c>
      <c r="O55" s="79">
        <v>0</v>
      </c>
      <c r="P55" s="79">
        <v>0</v>
      </c>
      <c r="Q55" s="79">
        <v>0</v>
      </c>
      <c r="R55" s="79">
        <v>0</v>
      </c>
      <c r="S55" s="79">
        <v>0</v>
      </c>
      <c r="T55" s="79">
        <v>0</v>
      </c>
      <c r="U55" s="79">
        <v>0</v>
      </c>
      <c r="V55" s="79">
        <v>0</v>
      </c>
      <c r="W55" s="79">
        <v>0</v>
      </c>
      <c r="X55" s="79">
        <v>0</v>
      </c>
      <c r="Y55" s="79">
        <v>0</v>
      </c>
      <c r="Z55" s="79">
        <v>0</v>
      </c>
      <c r="AA55" s="79">
        <v>0</v>
      </c>
      <c r="AB55" s="79">
        <v>0</v>
      </c>
      <c r="AC55" s="79">
        <v>0</v>
      </c>
      <c r="AD55" s="79">
        <v>0</v>
      </c>
      <c r="AE55" s="79">
        <v>0</v>
      </c>
      <c r="AF55" s="79">
        <v>0</v>
      </c>
      <c r="AG55" s="79">
        <v>0</v>
      </c>
      <c r="AH55" s="81">
        <f t="shared" si="321"/>
        <v>0</v>
      </c>
      <c r="AI55" s="82">
        <v>0</v>
      </c>
      <c r="AJ55" s="82">
        <v>0</v>
      </c>
      <c r="AK55" s="82">
        <v>0</v>
      </c>
      <c r="AL55" s="82">
        <v>0</v>
      </c>
      <c r="AM55" s="79">
        <v>0</v>
      </c>
      <c r="AN55" s="79">
        <v>0</v>
      </c>
      <c r="AO55" s="79">
        <v>0</v>
      </c>
      <c r="AP55" s="79">
        <v>0</v>
      </c>
      <c r="AQ55" s="79">
        <v>0</v>
      </c>
      <c r="AR55" s="79">
        <v>0</v>
      </c>
      <c r="AS55" s="79">
        <v>0</v>
      </c>
      <c r="AT55" s="79">
        <v>0</v>
      </c>
      <c r="AU55" s="79">
        <v>0</v>
      </c>
      <c r="AV55" s="79">
        <v>0</v>
      </c>
      <c r="AW55" s="79">
        <v>0</v>
      </c>
      <c r="AX55" s="79">
        <v>0</v>
      </c>
      <c r="AY55" s="79">
        <v>0</v>
      </c>
      <c r="AZ55" s="79">
        <v>0</v>
      </c>
      <c r="BA55" s="79">
        <v>0</v>
      </c>
      <c r="BB55" s="79">
        <v>0</v>
      </c>
      <c r="BC55" s="79">
        <v>0</v>
      </c>
      <c r="BD55" s="79">
        <v>0</v>
      </c>
      <c r="BE55" s="79">
        <v>0</v>
      </c>
      <c r="BF55" s="79">
        <v>0</v>
      </c>
      <c r="BG55" s="79">
        <v>0</v>
      </c>
      <c r="BH55" s="79">
        <v>0</v>
      </c>
      <c r="BI55" s="79">
        <v>0</v>
      </c>
      <c r="BJ55" s="79">
        <v>0</v>
      </c>
      <c r="BK55" s="79">
        <v>0</v>
      </c>
      <c r="BL55" s="79">
        <v>0</v>
      </c>
      <c r="BM55" s="79">
        <v>0</v>
      </c>
      <c r="BN55" s="81">
        <f t="shared" si="322"/>
        <v>0</v>
      </c>
      <c r="BO55" s="82">
        <v>0</v>
      </c>
      <c r="BP55" s="79">
        <v>0</v>
      </c>
      <c r="BQ55" s="79">
        <v>0</v>
      </c>
      <c r="BR55" s="79">
        <v>0</v>
      </c>
      <c r="BS55" s="79">
        <v>0</v>
      </c>
      <c r="BT55" s="79">
        <v>0</v>
      </c>
      <c r="BU55" s="79">
        <v>0</v>
      </c>
      <c r="BV55" s="79">
        <v>0</v>
      </c>
      <c r="BW55" s="79">
        <v>0</v>
      </c>
      <c r="BX55" s="79">
        <v>0</v>
      </c>
      <c r="BY55" s="79">
        <v>0</v>
      </c>
      <c r="BZ55" s="79">
        <v>0</v>
      </c>
      <c r="CA55" s="79">
        <v>0</v>
      </c>
      <c r="CB55" s="79">
        <v>0</v>
      </c>
      <c r="CC55" s="79">
        <v>0</v>
      </c>
      <c r="CD55" s="79">
        <v>0</v>
      </c>
      <c r="CE55" s="79">
        <v>0</v>
      </c>
      <c r="CF55" s="79">
        <v>0</v>
      </c>
      <c r="CG55" s="79">
        <v>0</v>
      </c>
      <c r="CH55" s="79">
        <v>0</v>
      </c>
      <c r="CI55" s="79">
        <v>0</v>
      </c>
      <c r="CJ55" s="79">
        <v>0</v>
      </c>
      <c r="CK55" s="79">
        <v>0</v>
      </c>
      <c r="CL55" s="79">
        <v>0</v>
      </c>
      <c r="CM55" s="79">
        <v>0</v>
      </c>
      <c r="CN55" s="79">
        <v>0</v>
      </c>
      <c r="CO55" s="79">
        <v>0</v>
      </c>
      <c r="CP55" s="79">
        <v>0</v>
      </c>
      <c r="CQ55" s="79">
        <v>0</v>
      </c>
      <c r="CR55" s="83">
        <v>0</v>
      </c>
      <c r="CS55" s="81">
        <f t="shared" si="323"/>
        <v>0</v>
      </c>
      <c r="CT55" s="82">
        <v>0</v>
      </c>
      <c r="CU55" s="82">
        <v>0</v>
      </c>
      <c r="CV55" s="79">
        <v>0</v>
      </c>
      <c r="CW55" s="79">
        <v>0</v>
      </c>
      <c r="CX55" s="79">
        <v>0</v>
      </c>
      <c r="CY55" s="79">
        <v>0</v>
      </c>
      <c r="CZ55" s="79">
        <v>0</v>
      </c>
      <c r="DA55" s="79">
        <v>0</v>
      </c>
      <c r="DB55" s="79">
        <v>0</v>
      </c>
      <c r="DC55" s="79">
        <v>0</v>
      </c>
      <c r="DD55" s="79">
        <v>0</v>
      </c>
      <c r="DE55" s="79">
        <v>0</v>
      </c>
      <c r="DF55" s="79">
        <v>0</v>
      </c>
      <c r="DG55" s="79">
        <v>0</v>
      </c>
      <c r="DH55" s="79">
        <v>0</v>
      </c>
      <c r="DI55" s="79">
        <v>0</v>
      </c>
      <c r="DJ55" s="79">
        <v>0</v>
      </c>
      <c r="DK55" s="79">
        <v>0</v>
      </c>
      <c r="DL55" s="79">
        <v>0</v>
      </c>
      <c r="DM55" s="79">
        <v>0</v>
      </c>
      <c r="DN55" s="79">
        <v>0</v>
      </c>
      <c r="DO55" s="79">
        <v>0</v>
      </c>
      <c r="DP55" s="79">
        <v>0</v>
      </c>
      <c r="DQ55" s="79">
        <v>0</v>
      </c>
      <c r="DR55" s="79">
        <v>0</v>
      </c>
      <c r="DS55" s="79">
        <v>0</v>
      </c>
      <c r="DT55" s="79">
        <v>0</v>
      </c>
      <c r="DU55" s="79">
        <v>0</v>
      </c>
      <c r="DV55" s="79">
        <v>0</v>
      </c>
      <c r="DW55" s="79">
        <v>0</v>
      </c>
      <c r="DX55" s="79">
        <v>0</v>
      </c>
      <c r="DY55" s="81">
        <f t="shared" si="324"/>
        <v>0</v>
      </c>
      <c r="DZ55" s="82">
        <v>0</v>
      </c>
      <c r="EA55" s="79">
        <v>0</v>
      </c>
      <c r="EB55" s="79">
        <v>0</v>
      </c>
      <c r="EC55" s="79">
        <v>0</v>
      </c>
      <c r="ED55" s="79">
        <v>0</v>
      </c>
      <c r="EE55" s="79">
        <v>0</v>
      </c>
      <c r="EF55" s="79">
        <v>0</v>
      </c>
      <c r="EG55" s="79">
        <v>0</v>
      </c>
      <c r="EH55" s="79">
        <v>0</v>
      </c>
      <c r="EI55" s="79">
        <v>0</v>
      </c>
      <c r="EJ55" s="79">
        <v>0</v>
      </c>
      <c r="EK55" s="79">
        <v>0</v>
      </c>
      <c r="EL55" s="79">
        <v>0</v>
      </c>
      <c r="EM55" s="79">
        <v>0</v>
      </c>
      <c r="EN55" s="79">
        <v>0</v>
      </c>
      <c r="EO55" s="79">
        <v>0</v>
      </c>
      <c r="EP55" s="79">
        <v>0</v>
      </c>
      <c r="EQ55" s="79">
        <v>0</v>
      </c>
      <c r="ER55" s="79">
        <v>0</v>
      </c>
      <c r="ES55" s="79">
        <v>0</v>
      </c>
      <c r="ET55" s="79">
        <v>0</v>
      </c>
      <c r="EU55" s="79">
        <v>0</v>
      </c>
      <c r="EV55" s="79">
        <v>0</v>
      </c>
      <c r="EW55" s="79">
        <v>0</v>
      </c>
      <c r="EX55" s="79">
        <v>0</v>
      </c>
      <c r="EY55" s="79">
        <v>0</v>
      </c>
      <c r="EZ55" s="79">
        <v>0</v>
      </c>
      <c r="FA55" s="79">
        <v>0</v>
      </c>
      <c r="FB55" s="79">
        <v>0</v>
      </c>
      <c r="FC55" s="79">
        <v>0</v>
      </c>
      <c r="FD55" s="79">
        <v>0</v>
      </c>
      <c r="FE55" s="81">
        <f t="shared" si="325"/>
        <v>0</v>
      </c>
      <c r="FF55"/>
      <c r="FG55"/>
      <c r="FH55"/>
      <c r="FI55"/>
    </row>
    <row r="56" spans="1:165" s="5" customFormat="1" x14ac:dyDescent="0.25">
      <c r="A56" s="3" t="s">
        <v>94</v>
      </c>
      <c r="B56" s="17" t="s">
        <v>95</v>
      </c>
      <c r="C56" s="123"/>
      <c r="D56" s="79">
        <v>0</v>
      </c>
      <c r="E56" s="79">
        <v>0</v>
      </c>
      <c r="F56" s="79">
        <v>17899.79</v>
      </c>
      <c r="G56" s="79">
        <v>0</v>
      </c>
      <c r="H56" s="79">
        <v>1098.028</v>
      </c>
      <c r="I56" s="79">
        <v>0</v>
      </c>
      <c r="J56" s="79">
        <v>0</v>
      </c>
      <c r="K56" s="79">
        <v>389.10199999999998</v>
      </c>
      <c r="L56" s="79">
        <v>0</v>
      </c>
      <c r="M56" s="79">
        <v>0</v>
      </c>
      <c r="N56" s="79">
        <v>0</v>
      </c>
      <c r="O56" s="79">
        <v>15963.684999999999</v>
      </c>
      <c r="P56" s="79">
        <v>0</v>
      </c>
      <c r="Q56" s="79">
        <v>0</v>
      </c>
      <c r="R56" s="79">
        <v>0</v>
      </c>
      <c r="S56" s="79">
        <v>0</v>
      </c>
      <c r="T56" s="79">
        <v>0</v>
      </c>
      <c r="U56" s="79">
        <v>0</v>
      </c>
      <c r="V56" s="79">
        <v>11513</v>
      </c>
      <c r="W56" s="79">
        <v>0</v>
      </c>
      <c r="X56" s="79">
        <v>0</v>
      </c>
      <c r="Y56" s="79">
        <v>0</v>
      </c>
      <c r="Z56" s="79">
        <v>0</v>
      </c>
      <c r="AA56" s="79">
        <v>0</v>
      </c>
      <c r="AB56" s="79">
        <v>0</v>
      </c>
      <c r="AC56" s="79">
        <v>5020.1170000000002</v>
      </c>
      <c r="AD56" s="79">
        <v>0</v>
      </c>
      <c r="AE56" s="79">
        <v>0</v>
      </c>
      <c r="AF56" s="79">
        <v>0</v>
      </c>
      <c r="AG56" s="79">
        <v>0</v>
      </c>
      <c r="AH56" s="81">
        <f t="shared" si="321"/>
        <v>51883.721999999994</v>
      </c>
      <c r="AI56" s="82">
        <v>0</v>
      </c>
      <c r="AJ56" s="82">
        <v>0</v>
      </c>
      <c r="AK56" s="82">
        <v>21990.357917333331</v>
      </c>
      <c r="AL56" s="82">
        <v>0</v>
      </c>
      <c r="AM56" s="79">
        <v>0</v>
      </c>
      <c r="AN56" s="79">
        <v>0</v>
      </c>
      <c r="AO56" s="79">
        <v>0</v>
      </c>
      <c r="AP56" s="79">
        <v>0</v>
      </c>
      <c r="AQ56" s="79">
        <v>0</v>
      </c>
      <c r="AR56" s="79">
        <v>9605.357917333331</v>
      </c>
      <c r="AS56" s="79">
        <v>0</v>
      </c>
      <c r="AT56" s="79">
        <v>0</v>
      </c>
      <c r="AU56" s="79">
        <v>0</v>
      </c>
      <c r="AV56" s="79">
        <v>0</v>
      </c>
      <c r="AW56" s="79">
        <v>0</v>
      </c>
      <c r="AX56" s="79">
        <v>0</v>
      </c>
      <c r="AY56" s="79">
        <v>9605.357917333331</v>
      </c>
      <c r="AZ56" s="79">
        <v>0</v>
      </c>
      <c r="BA56" s="79">
        <v>0</v>
      </c>
      <c r="BB56" s="79">
        <v>0</v>
      </c>
      <c r="BC56" s="79">
        <v>0</v>
      </c>
      <c r="BD56" s="79">
        <v>0</v>
      </c>
      <c r="BE56" s="79">
        <v>0</v>
      </c>
      <c r="BF56" s="79">
        <v>3605.357917333331</v>
      </c>
      <c r="BG56" s="79">
        <v>0</v>
      </c>
      <c r="BH56" s="79">
        <v>0</v>
      </c>
      <c r="BI56" s="79">
        <v>0</v>
      </c>
      <c r="BJ56" s="79">
        <v>0</v>
      </c>
      <c r="BK56" s="79">
        <v>0</v>
      </c>
      <c r="BL56" s="79">
        <v>0</v>
      </c>
      <c r="BM56" s="79">
        <v>4000.0000000000018</v>
      </c>
      <c r="BN56" s="81">
        <f t="shared" si="322"/>
        <v>48806.431669333324</v>
      </c>
      <c r="BO56" s="82">
        <v>0</v>
      </c>
      <c r="BP56" s="79">
        <v>0</v>
      </c>
      <c r="BQ56" s="79">
        <v>0</v>
      </c>
      <c r="BR56" s="79">
        <v>15605.357917333329</v>
      </c>
      <c r="BS56" s="79">
        <v>0</v>
      </c>
      <c r="BT56" s="79">
        <v>0</v>
      </c>
      <c r="BU56" s="79">
        <v>25006.697396666663</v>
      </c>
      <c r="BV56" s="79">
        <v>0</v>
      </c>
      <c r="BW56" s="79">
        <v>0</v>
      </c>
      <c r="BX56" s="79">
        <v>0</v>
      </c>
      <c r="BY56" s="79">
        <v>0</v>
      </c>
      <c r="BZ56" s="79">
        <v>0</v>
      </c>
      <c r="CA56" s="79">
        <v>0</v>
      </c>
      <c r="CB56" s="79">
        <v>20006.697396666663</v>
      </c>
      <c r="CC56" s="79">
        <v>0</v>
      </c>
      <c r="CD56" s="79">
        <v>0</v>
      </c>
      <c r="CE56" s="79">
        <v>0</v>
      </c>
      <c r="CF56" s="79">
        <v>0</v>
      </c>
      <c r="CG56" s="79">
        <v>0</v>
      </c>
      <c r="CH56" s="79">
        <v>0</v>
      </c>
      <c r="CI56" s="79">
        <v>5006.6973966666646</v>
      </c>
      <c r="CJ56" s="79">
        <v>0</v>
      </c>
      <c r="CK56" s="79">
        <v>0</v>
      </c>
      <c r="CL56" s="79">
        <v>0</v>
      </c>
      <c r="CM56" s="79">
        <v>0</v>
      </c>
      <c r="CN56" s="79">
        <v>0</v>
      </c>
      <c r="CO56" s="79">
        <v>0</v>
      </c>
      <c r="CP56" s="79">
        <v>0</v>
      </c>
      <c r="CQ56" s="79">
        <v>0</v>
      </c>
      <c r="CR56" s="83">
        <v>0</v>
      </c>
      <c r="CS56" s="81">
        <f t="shared" si="323"/>
        <v>65625.450107333323</v>
      </c>
      <c r="CT56" s="82">
        <v>0</v>
      </c>
      <c r="CU56" s="82">
        <f>22006.6973966667+4000</f>
        <v>26006.697396666699</v>
      </c>
      <c r="CV56" s="79">
        <v>0</v>
      </c>
      <c r="CW56" s="79">
        <v>0</v>
      </c>
      <c r="CX56" s="79">
        <v>11959.478506666666</v>
      </c>
      <c r="CY56" s="79">
        <v>0</v>
      </c>
      <c r="CZ56" s="79">
        <v>0</v>
      </c>
      <c r="DA56" s="79">
        <v>0</v>
      </c>
      <c r="DB56" s="79">
        <v>0</v>
      </c>
      <c r="DC56" s="79">
        <v>0</v>
      </c>
      <c r="DD56" s="79">
        <v>0</v>
      </c>
      <c r="DE56" s="79">
        <v>5959.4785066666664</v>
      </c>
      <c r="DF56" s="79">
        <v>0</v>
      </c>
      <c r="DG56" s="79">
        <v>0</v>
      </c>
      <c r="DH56" s="79">
        <v>0</v>
      </c>
      <c r="DI56" s="79">
        <v>0</v>
      </c>
      <c r="DJ56" s="79">
        <v>0</v>
      </c>
      <c r="DK56" s="79">
        <v>4000</v>
      </c>
      <c r="DL56" s="79">
        <v>3959.4785066666664</v>
      </c>
      <c r="DM56" s="79">
        <v>0</v>
      </c>
      <c r="DN56" s="79">
        <v>0</v>
      </c>
      <c r="DO56" s="79">
        <v>0</v>
      </c>
      <c r="DP56" s="79">
        <v>0</v>
      </c>
      <c r="DQ56" s="79">
        <v>0</v>
      </c>
      <c r="DR56" s="79">
        <v>0</v>
      </c>
      <c r="DS56" s="79">
        <v>-3.2741809263825417E-11</v>
      </c>
      <c r="DT56" s="79">
        <v>0</v>
      </c>
      <c r="DU56" s="79">
        <v>0</v>
      </c>
      <c r="DV56" s="79">
        <v>0</v>
      </c>
      <c r="DW56" s="79">
        <v>0</v>
      </c>
      <c r="DX56" s="79">
        <v>0</v>
      </c>
      <c r="DY56" s="81">
        <f t="shared" si="324"/>
        <v>51885.132916666669</v>
      </c>
      <c r="DZ56" s="82">
        <v>0</v>
      </c>
      <c r="EA56" s="79">
        <v>33086.812456000029</v>
      </c>
      <c r="EB56" s="79">
        <v>0</v>
      </c>
      <c r="EC56" s="79">
        <v>0</v>
      </c>
      <c r="ED56" s="79">
        <v>0</v>
      </c>
      <c r="EE56" s="79">
        <v>0</v>
      </c>
      <c r="EF56" s="79">
        <v>0</v>
      </c>
      <c r="EG56" s="79">
        <v>0</v>
      </c>
      <c r="EH56" s="79">
        <v>9127.3339493333297</v>
      </c>
      <c r="EI56" s="79">
        <v>0</v>
      </c>
      <c r="EJ56" s="79">
        <v>0</v>
      </c>
      <c r="EK56" s="79">
        <v>0</v>
      </c>
      <c r="EL56" s="79">
        <v>0</v>
      </c>
      <c r="EM56" s="79">
        <v>0</v>
      </c>
      <c r="EN56" s="79">
        <v>0</v>
      </c>
      <c r="EO56" s="79">
        <v>5627.3339493333297</v>
      </c>
      <c r="EP56" s="79">
        <v>0</v>
      </c>
      <c r="EQ56" s="79">
        <v>0</v>
      </c>
      <c r="ER56" s="79">
        <v>0</v>
      </c>
      <c r="ES56" s="79">
        <v>0</v>
      </c>
      <c r="ET56" s="79">
        <v>0</v>
      </c>
      <c r="EU56" s="79">
        <v>0</v>
      </c>
      <c r="EV56" s="79">
        <v>5627.3339493333297</v>
      </c>
      <c r="EW56" s="79">
        <v>0</v>
      </c>
      <c r="EX56" s="79">
        <v>0</v>
      </c>
      <c r="EY56" s="79">
        <v>0</v>
      </c>
      <c r="EZ56" s="79">
        <v>0</v>
      </c>
      <c r="FA56" s="79">
        <v>0</v>
      </c>
      <c r="FB56" s="79">
        <v>-8000</v>
      </c>
      <c r="FC56" s="79">
        <v>9127.3339493333297</v>
      </c>
      <c r="FD56" s="79">
        <v>0</v>
      </c>
      <c r="FE56" s="81">
        <f t="shared" si="325"/>
        <v>54596.148253333362</v>
      </c>
      <c r="FF56"/>
      <c r="FG56"/>
      <c r="FH56"/>
      <c r="FI56"/>
    </row>
    <row r="57" spans="1:165" s="5" customFormat="1" x14ac:dyDescent="0.25">
      <c r="A57" s="3" t="s">
        <v>96</v>
      </c>
      <c r="B57" s="17" t="s">
        <v>96</v>
      </c>
      <c r="C57" s="123"/>
      <c r="D57" s="79">
        <v>0</v>
      </c>
      <c r="E57" s="79">
        <v>0</v>
      </c>
      <c r="F57" s="79">
        <v>0</v>
      </c>
      <c r="G57" s="79">
        <v>0</v>
      </c>
      <c r="H57" s="79">
        <v>0</v>
      </c>
      <c r="I57" s="79">
        <v>0</v>
      </c>
      <c r="J57" s="79">
        <v>0</v>
      </c>
      <c r="K57" s="79">
        <v>0</v>
      </c>
      <c r="L57" s="79">
        <v>0</v>
      </c>
      <c r="M57" s="79">
        <v>0</v>
      </c>
      <c r="N57" s="79">
        <v>0</v>
      </c>
      <c r="O57" s="79">
        <v>0</v>
      </c>
      <c r="P57" s="79">
        <v>0</v>
      </c>
      <c r="Q57" s="79">
        <v>0</v>
      </c>
      <c r="R57" s="79">
        <v>0</v>
      </c>
      <c r="S57" s="79">
        <v>0</v>
      </c>
      <c r="T57" s="79">
        <v>0</v>
      </c>
      <c r="U57" s="79">
        <v>0</v>
      </c>
      <c r="V57" s="79">
        <v>0</v>
      </c>
      <c r="W57" s="79">
        <v>0</v>
      </c>
      <c r="X57" s="79">
        <v>0</v>
      </c>
      <c r="Y57" s="79">
        <v>0</v>
      </c>
      <c r="Z57" s="79">
        <v>0</v>
      </c>
      <c r="AA57" s="79">
        <v>0</v>
      </c>
      <c r="AB57" s="79">
        <v>0</v>
      </c>
      <c r="AC57" s="79">
        <v>163.69499999999999</v>
      </c>
      <c r="AD57" s="79">
        <v>0</v>
      </c>
      <c r="AE57" s="79">
        <v>0</v>
      </c>
      <c r="AF57" s="79">
        <v>0</v>
      </c>
      <c r="AG57" s="79">
        <v>0</v>
      </c>
      <c r="AH57" s="81">
        <f t="shared" si="321"/>
        <v>163.69499999999999</v>
      </c>
      <c r="AI57" s="82">
        <v>0</v>
      </c>
      <c r="AJ57" s="82">
        <v>0</v>
      </c>
      <c r="AK57" s="82">
        <v>0</v>
      </c>
      <c r="AL57" s="82">
        <v>0</v>
      </c>
      <c r="AM57" s="79">
        <v>0</v>
      </c>
      <c r="AN57" s="79">
        <v>0</v>
      </c>
      <c r="AO57" s="79">
        <v>0</v>
      </c>
      <c r="AP57" s="79">
        <v>0</v>
      </c>
      <c r="AQ57" s="79">
        <v>0</v>
      </c>
      <c r="AR57" s="79">
        <v>0</v>
      </c>
      <c r="AS57" s="79">
        <v>0</v>
      </c>
      <c r="AT57" s="79">
        <v>0</v>
      </c>
      <c r="AU57" s="79">
        <v>0</v>
      </c>
      <c r="AV57" s="79">
        <v>0</v>
      </c>
      <c r="AW57" s="79">
        <v>0</v>
      </c>
      <c r="AX57" s="79">
        <v>0</v>
      </c>
      <c r="AY57" s="79">
        <v>0</v>
      </c>
      <c r="AZ57" s="79">
        <v>0</v>
      </c>
      <c r="BA57" s="79">
        <v>0</v>
      </c>
      <c r="BB57" s="79">
        <v>0</v>
      </c>
      <c r="BC57" s="79">
        <v>0</v>
      </c>
      <c r="BD57" s="79">
        <v>0</v>
      </c>
      <c r="BE57" s="79">
        <v>0</v>
      </c>
      <c r="BF57" s="79">
        <v>0</v>
      </c>
      <c r="BG57" s="79">
        <v>0</v>
      </c>
      <c r="BH57" s="79">
        <v>0</v>
      </c>
      <c r="BI57" s="79">
        <v>0</v>
      </c>
      <c r="BJ57" s="79">
        <v>0</v>
      </c>
      <c r="BK57" s="79">
        <v>0</v>
      </c>
      <c r="BL57" s="79">
        <v>0</v>
      </c>
      <c r="BM57" s="79">
        <v>0</v>
      </c>
      <c r="BN57" s="81">
        <f t="shared" si="322"/>
        <v>0</v>
      </c>
      <c r="BO57" s="82">
        <v>0</v>
      </c>
      <c r="BP57" s="79">
        <v>0</v>
      </c>
      <c r="BQ57" s="79">
        <v>0</v>
      </c>
      <c r="BR57" s="79">
        <v>0</v>
      </c>
      <c r="BS57" s="79">
        <v>0</v>
      </c>
      <c r="BT57" s="79">
        <v>0</v>
      </c>
      <c r="BU57" s="79">
        <v>0</v>
      </c>
      <c r="BV57" s="79">
        <v>0</v>
      </c>
      <c r="BW57" s="79">
        <v>0</v>
      </c>
      <c r="BX57" s="79">
        <v>0</v>
      </c>
      <c r="BY57" s="79">
        <v>0</v>
      </c>
      <c r="BZ57" s="79">
        <v>0</v>
      </c>
      <c r="CA57" s="79">
        <v>0</v>
      </c>
      <c r="CB57" s="79">
        <v>415</v>
      </c>
      <c r="CC57" s="79">
        <v>0</v>
      </c>
      <c r="CD57" s="79">
        <v>0</v>
      </c>
      <c r="CE57" s="79">
        <v>0</v>
      </c>
      <c r="CF57" s="79">
        <v>0</v>
      </c>
      <c r="CG57" s="79">
        <v>0</v>
      </c>
      <c r="CH57" s="79">
        <v>0</v>
      </c>
      <c r="CI57" s="79">
        <v>0</v>
      </c>
      <c r="CJ57" s="79">
        <v>0</v>
      </c>
      <c r="CK57" s="79">
        <v>0</v>
      </c>
      <c r="CL57" s="79">
        <v>0</v>
      </c>
      <c r="CM57" s="79">
        <v>0</v>
      </c>
      <c r="CN57" s="79">
        <v>0</v>
      </c>
      <c r="CO57" s="79">
        <v>0</v>
      </c>
      <c r="CP57" s="79">
        <v>0</v>
      </c>
      <c r="CQ57" s="79">
        <v>0</v>
      </c>
      <c r="CR57" s="83">
        <v>0</v>
      </c>
      <c r="CS57" s="81">
        <f t="shared" si="323"/>
        <v>415</v>
      </c>
      <c r="CT57" s="82">
        <v>0</v>
      </c>
      <c r="CU57" s="82">
        <v>0</v>
      </c>
      <c r="CV57" s="79">
        <v>0</v>
      </c>
      <c r="CW57" s="79">
        <v>0</v>
      </c>
      <c r="CX57" s="79">
        <v>0</v>
      </c>
      <c r="CY57" s="79">
        <v>0</v>
      </c>
      <c r="CZ57" s="79">
        <v>0</v>
      </c>
      <c r="DA57" s="79">
        <v>0</v>
      </c>
      <c r="DB57" s="79">
        <v>0</v>
      </c>
      <c r="DC57" s="79">
        <v>0</v>
      </c>
      <c r="DD57" s="79">
        <v>0</v>
      </c>
      <c r="DE57" s="79">
        <v>0</v>
      </c>
      <c r="DF57" s="79">
        <v>0</v>
      </c>
      <c r="DG57" s="79">
        <v>0</v>
      </c>
      <c r="DH57" s="79">
        <v>0</v>
      </c>
      <c r="DI57" s="79">
        <v>0</v>
      </c>
      <c r="DJ57" s="79">
        <v>0</v>
      </c>
      <c r="DK57" s="79">
        <v>0</v>
      </c>
      <c r="DL57" s="79">
        <v>187</v>
      </c>
      <c r="DM57" s="79">
        <v>0</v>
      </c>
      <c r="DN57" s="79">
        <v>0</v>
      </c>
      <c r="DO57" s="79">
        <v>0</v>
      </c>
      <c r="DP57" s="79">
        <v>0</v>
      </c>
      <c r="DQ57" s="79">
        <v>0</v>
      </c>
      <c r="DR57" s="79">
        <v>0</v>
      </c>
      <c r="DS57" s="79">
        <v>0</v>
      </c>
      <c r="DT57" s="79">
        <v>0</v>
      </c>
      <c r="DU57" s="79">
        <v>0</v>
      </c>
      <c r="DV57" s="79">
        <v>0</v>
      </c>
      <c r="DW57" s="79">
        <v>0</v>
      </c>
      <c r="DX57" s="79">
        <v>0</v>
      </c>
      <c r="DY57" s="81">
        <f t="shared" si="324"/>
        <v>187</v>
      </c>
      <c r="DZ57" s="82">
        <v>0</v>
      </c>
      <c r="EA57" s="79">
        <v>0</v>
      </c>
      <c r="EB57" s="79">
        <v>0</v>
      </c>
      <c r="EC57" s="79">
        <v>0</v>
      </c>
      <c r="ED57" s="79">
        <v>0</v>
      </c>
      <c r="EE57" s="79">
        <v>0</v>
      </c>
      <c r="EF57" s="79">
        <v>0</v>
      </c>
      <c r="EG57" s="79">
        <v>0</v>
      </c>
      <c r="EH57" s="79">
        <v>0</v>
      </c>
      <c r="EI57" s="79">
        <v>0</v>
      </c>
      <c r="EJ57" s="79">
        <v>0</v>
      </c>
      <c r="EK57" s="79">
        <v>0</v>
      </c>
      <c r="EL57" s="79">
        <v>0</v>
      </c>
      <c r="EM57" s="79">
        <v>0</v>
      </c>
      <c r="EN57" s="79">
        <v>0</v>
      </c>
      <c r="EO57" s="79">
        <v>0</v>
      </c>
      <c r="EP57" s="79">
        <v>0</v>
      </c>
      <c r="EQ57" s="79">
        <v>0</v>
      </c>
      <c r="ER57" s="79">
        <v>0</v>
      </c>
      <c r="ES57" s="79">
        <v>0</v>
      </c>
      <c r="ET57" s="79">
        <v>0</v>
      </c>
      <c r="EU57" s="79">
        <v>0</v>
      </c>
      <c r="EV57" s="79">
        <v>0</v>
      </c>
      <c r="EW57" s="79">
        <v>0</v>
      </c>
      <c r="EX57" s="79">
        <v>0</v>
      </c>
      <c r="EY57" s="79">
        <v>0</v>
      </c>
      <c r="EZ57" s="79">
        <v>0</v>
      </c>
      <c r="FA57" s="79">
        <v>0</v>
      </c>
      <c r="FB57" s="79">
        <v>0</v>
      </c>
      <c r="FC57" s="79">
        <v>0</v>
      </c>
      <c r="FD57" s="79">
        <v>0</v>
      </c>
      <c r="FE57" s="81">
        <f t="shared" si="325"/>
        <v>0</v>
      </c>
      <c r="FF57"/>
      <c r="FG57"/>
      <c r="FH57"/>
      <c r="FI57"/>
    </row>
    <row r="58" spans="1:165" s="5" customFormat="1" x14ac:dyDescent="0.25">
      <c r="A58" s="3" t="s">
        <v>97</v>
      </c>
      <c r="B58" s="17" t="s">
        <v>98</v>
      </c>
      <c r="C58" s="123"/>
      <c r="D58" s="79">
        <v>0</v>
      </c>
      <c r="E58" s="79">
        <v>0</v>
      </c>
      <c r="F58" s="79">
        <v>0</v>
      </c>
      <c r="G58" s="79">
        <v>0</v>
      </c>
      <c r="H58" s="79">
        <v>0</v>
      </c>
      <c r="I58" s="79">
        <v>0</v>
      </c>
      <c r="J58" s="79">
        <v>0</v>
      </c>
      <c r="K58" s="79">
        <v>0</v>
      </c>
      <c r="L58" s="79">
        <v>0</v>
      </c>
      <c r="M58" s="79">
        <v>0</v>
      </c>
      <c r="N58" s="79">
        <v>0</v>
      </c>
      <c r="O58" s="79">
        <v>0</v>
      </c>
      <c r="P58" s="79">
        <v>0</v>
      </c>
      <c r="Q58" s="79">
        <v>0</v>
      </c>
      <c r="R58" s="79">
        <v>4479</v>
      </c>
      <c r="S58" s="79">
        <v>0</v>
      </c>
      <c r="T58" s="79">
        <v>0</v>
      </c>
      <c r="U58" s="79">
        <v>0</v>
      </c>
      <c r="V58" s="79">
        <v>0</v>
      </c>
      <c r="W58" s="79">
        <v>0</v>
      </c>
      <c r="X58" s="79">
        <v>0</v>
      </c>
      <c r="Y58" s="79">
        <v>0</v>
      </c>
      <c r="Z58" s="79">
        <v>0</v>
      </c>
      <c r="AA58" s="79">
        <v>0</v>
      </c>
      <c r="AB58" s="79">
        <v>0</v>
      </c>
      <c r="AC58" s="79">
        <v>0</v>
      </c>
      <c r="AD58" s="79">
        <v>0</v>
      </c>
      <c r="AE58" s="79">
        <v>0</v>
      </c>
      <c r="AF58" s="79">
        <v>0</v>
      </c>
      <c r="AG58" s="79">
        <v>0</v>
      </c>
      <c r="AH58" s="81">
        <f t="shared" si="321"/>
        <v>4479</v>
      </c>
      <c r="AI58" s="82">
        <v>0</v>
      </c>
      <c r="AJ58" s="82">
        <v>0</v>
      </c>
      <c r="AK58" s="82">
        <v>0</v>
      </c>
      <c r="AL58" s="82">
        <v>0</v>
      </c>
      <c r="AM58" s="79">
        <v>0</v>
      </c>
      <c r="AN58" s="79">
        <v>0</v>
      </c>
      <c r="AO58" s="79">
        <v>0</v>
      </c>
      <c r="AP58" s="79">
        <v>0</v>
      </c>
      <c r="AQ58" s="79">
        <v>0</v>
      </c>
      <c r="AR58" s="79">
        <v>0</v>
      </c>
      <c r="AS58" s="79">
        <v>0</v>
      </c>
      <c r="AT58" s="79">
        <v>0</v>
      </c>
      <c r="AU58" s="79">
        <v>0</v>
      </c>
      <c r="AV58" s="79">
        <v>0</v>
      </c>
      <c r="AW58" s="79">
        <v>0</v>
      </c>
      <c r="AX58" s="79">
        <v>0</v>
      </c>
      <c r="AY58" s="79">
        <v>0</v>
      </c>
      <c r="AZ58" s="79">
        <v>0</v>
      </c>
      <c r="BA58" s="79">
        <v>0</v>
      </c>
      <c r="BB58" s="79">
        <v>0</v>
      </c>
      <c r="BC58" s="79">
        <v>0</v>
      </c>
      <c r="BD58" s="79">
        <v>0</v>
      </c>
      <c r="BE58" s="79">
        <v>0</v>
      </c>
      <c r="BF58" s="79">
        <v>0</v>
      </c>
      <c r="BG58" s="79">
        <v>0</v>
      </c>
      <c r="BH58" s="79">
        <v>0</v>
      </c>
      <c r="BI58" s="79">
        <v>0</v>
      </c>
      <c r="BJ58" s="79">
        <v>0</v>
      </c>
      <c r="BK58" s="79">
        <v>0</v>
      </c>
      <c r="BL58" s="79">
        <v>0</v>
      </c>
      <c r="BM58" s="79">
        <v>0</v>
      </c>
      <c r="BN58" s="81">
        <f t="shared" si="322"/>
        <v>0</v>
      </c>
      <c r="BO58" s="82">
        <v>0</v>
      </c>
      <c r="BP58" s="79">
        <v>0</v>
      </c>
      <c r="BQ58" s="79">
        <v>0</v>
      </c>
      <c r="BR58" s="79">
        <v>0</v>
      </c>
      <c r="BS58" s="79">
        <v>0</v>
      </c>
      <c r="BT58" s="79">
        <v>0</v>
      </c>
      <c r="BU58" s="79">
        <v>0</v>
      </c>
      <c r="BV58" s="79">
        <v>0</v>
      </c>
      <c r="BW58" s="79">
        <v>0</v>
      </c>
      <c r="BX58" s="79">
        <v>0</v>
      </c>
      <c r="BY58" s="79">
        <v>0</v>
      </c>
      <c r="BZ58" s="79">
        <v>0</v>
      </c>
      <c r="CA58" s="79">
        <v>0</v>
      </c>
      <c r="CB58" s="79">
        <v>0</v>
      </c>
      <c r="CC58" s="79">
        <v>0</v>
      </c>
      <c r="CD58" s="79">
        <v>0</v>
      </c>
      <c r="CE58" s="79">
        <v>0</v>
      </c>
      <c r="CF58" s="79">
        <v>0</v>
      </c>
      <c r="CG58" s="79">
        <v>0</v>
      </c>
      <c r="CH58" s="79">
        <v>0</v>
      </c>
      <c r="CI58" s="79">
        <v>0</v>
      </c>
      <c r="CJ58" s="79">
        <v>0</v>
      </c>
      <c r="CK58" s="79">
        <v>0</v>
      </c>
      <c r="CL58" s="79">
        <v>0</v>
      </c>
      <c r="CM58" s="79">
        <v>0</v>
      </c>
      <c r="CN58" s="79">
        <v>0</v>
      </c>
      <c r="CO58" s="79">
        <v>0</v>
      </c>
      <c r="CP58" s="79">
        <v>0</v>
      </c>
      <c r="CQ58" s="79">
        <v>0</v>
      </c>
      <c r="CR58" s="83">
        <v>0</v>
      </c>
      <c r="CS58" s="81">
        <f t="shared" si="323"/>
        <v>0</v>
      </c>
      <c r="CT58" s="82">
        <v>0</v>
      </c>
      <c r="CU58" s="82">
        <v>0</v>
      </c>
      <c r="CV58" s="79">
        <v>0</v>
      </c>
      <c r="CW58" s="79">
        <v>0</v>
      </c>
      <c r="CX58" s="79">
        <v>0</v>
      </c>
      <c r="CY58" s="79">
        <v>0</v>
      </c>
      <c r="CZ58" s="79">
        <v>0</v>
      </c>
      <c r="DA58" s="79">
        <v>0</v>
      </c>
      <c r="DB58" s="79">
        <v>0</v>
      </c>
      <c r="DC58" s="79">
        <v>0</v>
      </c>
      <c r="DD58" s="79">
        <v>0</v>
      </c>
      <c r="DE58" s="79">
        <v>0</v>
      </c>
      <c r="DF58" s="79">
        <v>0</v>
      </c>
      <c r="DG58" s="79">
        <v>0</v>
      </c>
      <c r="DH58" s="79">
        <v>0</v>
      </c>
      <c r="DI58" s="79">
        <v>0</v>
      </c>
      <c r="DJ58" s="79">
        <v>0</v>
      </c>
      <c r="DK58" s="79">
        <v>0</v>
      </c>
      <c r="DL58" s="79">
        <v>0</v>
      </c>
      <c r="DM58" s="79">
        <v>0</v>
      </c>
      <c r="DN58" s="79">
        <v>0</v>
      </c>
      <c r="DO58" s="79">
        <v>0</v>
      </c>
      <c r="DP58" s="79">
        <v>0</v>
      </c>
      <c r="DQ58" s="79">
        <v>0</v>
      </c>
      <c r="DR58" s="79">
        <v>0</v>
      </c>
      <c r="DS58" s="79">
        <v>0</v>
      </c>
      <c r="DT58" s="79">
        <v>0</v>
      </c>
      <c r="DU58" s="79">
        <v>0</v>
      </c>
      <c r="DV58" s="79">
        <v>0</v>
      </c>
      <c r="DW58" s="79">
        <v>0</v>
      </c>
      <c r="DX58" s="79">
        <v>0</v>
      </c>
      <c r="DY58" s="81">
        <f t="shared" si="324"/>
        <v>0</v>
      </c>
      <c r="DZ58" s="82">
        <v>0</v>
      </c>
      <c r="EA58" s="79">
        <v>0</v>
      </c>
      <c r="EB58" s="79">
        <v>0</v>
      </c>
      <c r="EC58" s="79">
        <v>0</v>
      </c>
      <c r="ED58" s="79">
        <v>0</v>
      </c>
      <c r="EE58" s="79">
        <v>0</v>
      </c>
      <c r="EF58" s="79">
        <v>0</v>
      </c>
      <c r="EG58" s="79">
        <v>0</v>
      </c>
      <c r="EH58" s="79">
        <v>0</v>
      </c>
      <c r="EI58" s="79">
        <v>0</v>
      </c>
      <c r="EJ58" s="79">
        <v>0</v>
      </c>
      <c r="EK58" s="79">
        <v>0</v>
      </c>
      <c r="EL58" s="79">
        <v>0</v>
      </c>
      <c r="EM58" s="79">
        <v>0</v>
      </c>
      <c r="EN58" s="79">
        <v>0</v>
      </c>
      <c r="EO58" s="79">
        <v>0</v>
      </c>
      <c r="EP58" s="79">
        <v>0</v>
      </c>
      <c r="EQ58" s="79">
        <v>0</v>
      </c>
      <c r="ER58" s="79">
        <v>0</v>
      </c>
      <c r="ES58" s="79">
        <v>0</v>
      </c>
      <c r="ET58" s="79">
        <v>0</v>
      </c>
      <c r="EU58" s="79">
        <v>0</v>
      </c>
      <c r="EV58" s="79">
        <v>0</v>
      </c>
      <c r="EW58" s="79">
        <v>0</v>
      </c>
      <c r="EX58" s="79">
        <v>0</v>
      </c>
      <c r="EY58" s="79">
        <v>0</v>
      </c>
      <c r="EZ58" s="79">
        <v>0</v>
      </c>
      <c r="FA58" s="79">
        <v>0</v>
      </c>
      <c r="FB58" s="79">
        <v>0</v>
      </c>
      <c r="FC58" s="79">
        <v>0</v>
      </c>
      <c r="FD58" s="79">
        <v>0</v>
      </c>
      <c r="FE58" s="81">
        <f t="shared" si="325"/>
        <v>0</v>
      </c>
      <c r="FF58"/>
      <c r="FG58"/>
      <c r="FH58"/>
      <c r="FI58"/>
    </row>
    <row r="59" spans="1:165" s="5" customFormat="1" x14ac:dyDescent="0.25">
      <c r="A59" s="3" t="s">
        <v>99</v>
      </c>
      <c r="B59" s="17" t="s">
        <v>100</v>
      </c>
      <c r="C59" s="123"/>
      <c r="D59" s="79">
        <v>21.46</v>
      </c>
      <c r="E59" s="79">
        <v>35.302999999999997</v>
      </c>
      <c r="F59" s="79">
        <v>15.804</v>
      </c>
      <c r="G59" s="79">
        <v>10.348000000000001</v>
      </c>
      <c r="H59" s="79">
        <v>12.537000000000001</v>
      </c>
      <c r="I59" s="79">
        <v>0</v>
      </c>
      <c r="J59" s="79">
        <v>0</v>
      </c>
      <c r="K59" s="79">
        <v>257.22840000000002</v>
      </c>
      <c r="L59" s="79">
        <v>41.530999999999999</v>
      </c>
      <c r="M59" s="79">
        <v>31.774999999999999</v>
      </c>
      <c r="N59" s="79">
        <v>36.906999999999996</v>
      </c>
      <c r="O59" s="79">
        <v>12.988</v>
      </c>
      <c r="P59" s="79">
        <v>0</v>
      </c>
      <c r="Q59" s="79">
        <v>0</v>
      </c>
      <c r="R59" s="79">
        <v>585.54100000000005</v>
      </c>
      <c r="S59" s="79">
        <v>4.2830000000000004</v>
      </c>
      <c r="T59" s="79">
        <v>6.3650000000000002</v>
      </c>
      <c r="U59" s="79">
        <v>51.082999999999998</v>
      </c>
      <c r="V59" s="79">
        <v>14.574999999999999</v>
      </c>
      <c r="W59" s="79">
        <v>0</v>
      </c>
      <c r="X59" s="79">
        <v>0</v>
      </c>
      <c r="Y59" s="79">
        <v>95.861000000000004</v>
      </c>
      <c r="Z59" s="79">
        <v>2.7320000000000002</v>
      </c>
      <c r="AA59" s="79">
        <v>222.81800000000001</v>
      </c>
      <c r="AB59" s="79">
        <v>11.222999999999999</v>
      </c>
      <c r="AC59" s="79">
        <v>8997.3240000000005</v>
      </c>
      <c r="AD59" s="79">
        <v>0</v>
      </c>
      <c r="AE59" s="79">
        <v>0</v>
      </c>
      <c r="AF59" s="79">
        <v>261.012</v>
      </c>
      <c r="AG59" s="79">
        <v>164.27099999999999</v>
      </c>
      <c r="AH59" s="81">
        <f t="shared" si="321"/>
        <v>10892.969400000002</v>
      </c>
      <c r="AI59" s="82">
        <v>188.28503000000001</v>
      </c>
      <c r="AJ59" s="82">
        <v>56.188659130434779</v>
      </c>
      <c r="AK59" s="82">
        <v>56.188659130434779</v>
      </c>
      <c r="AL59" s="82">
        <v>0</v>
      </c>
      <c r="AM59" s="79">
        <v>0</v>
      </c>
      <c r="AN59" s="79">
        <v>56.188659130434779</v>
      </c>
      <c r="AO59" s="79">
        <v>56.188659130434779</v>
      </c>
      <c r="AP59" s="79">
        <v>56.188659130434779</v>
      </c>
      <c r="AQ59" s="79">
        <v>56.188659130434779</v>
      </c>
      <c r="AR59" s="79">
        <v>56.188659130434779</v>
      </c>
      <c r="AS59" s="79">
        <v>0</v>
      </c>
      <c r="AT59" s="79">
        <v>0</v>
      </c>
      <c r="AU59" s="79">
        <v>56.188659130434779</v>
      </c>
      <c r="AV59" s="79">
        <v>56.188659130434779</v>
      </c>
      <c r="AW59" s="79">
        <v>3404.2657791304346</v>
      </c>
      <c r="AX59" s="79">
        <v>56.188659130434779</v>
      </c>
      <c r="AY59" s="79">
        <v>56.188659130434779</v>
      </c>
      <c r="AZ59" s="79">
        <v>0</v>
      </c>
      <c r="BA59" s="79">
        <v>0</v>
      </c>
      <c r="BB59" s="79">
        <v>56.188659130434779</v>
      </c>
      <c r="BC59" s="79">
        <v>56.188659130434779</v>
      </c>
      <c r="BD59" s="79">
        <v>56.188659130434779</v>
      </c>
      <c r="BE59" s="79">
        <v>56.188659130434779</v>
      </c>
      <c r="BF59" s="79">
        <f>56.1886591304348</f>
        <v>56.1886591304348</v>
      </c>
      <c r="BG59" s="79">
        <v>0</v>
      </c>
      <c r="BH59" s="79">
        <v>0</v>
      </c>
      <c r="BI59" s="79">
        <v>11399.892159130435</v>
      </c>
      <c r="BJ59" s="79">
        <v>56.188659130434779</v>
      </c>
      <c r="BK59" s="79">
        <v>56.188659130434779</v>
      </c>
      <c r="BL59" s="79">
        <v>56.188659130434779</v>
      </c>
      <c r="BM59" s="79">
        <v>56.188659130434779</v>
      </c>
      <c r="BN59" s="81">
        <f t="shared" si="322"/>
        <v>16116.216150869568</v>
      </c>
      <c r="BO59" s="82">
        <v>0</v>
      </c>
      <c r="BP59" s="79">
        <v>0</v>
      </c>
      <c r="BQ59" s="79">
        <v>64.616957999999997</v>
      </c>
      <c r="BR59" s="79">
        <v>64.616957999999997</v>
      </c>
      <c r="BS59" s="79">
        <v>64.616957999999997</v>
      </c>
      <c r="BT59" s="79">
        <v>64.616957999999997</v>
      </c>
      <c r="BU59" s="79">
        <v>64.616957999999997</v>
      </c>
      <c r="BV59" s="79">
        <v>0</v>
      </c>
      <c r="BW59" s="79">
        <v>0</v>
      </c>
      <c r="BX59" s="79">
        <v>64.616957999999997</v>
      </c>
      <c r="BY59" s="79">
        <v>64.616957999999997</v>
      </c>
      <c r="BZ59" s="79">
        <v>64.616957999999997</v>
      </c>
      <c r="CA59" s="79">
        <v>64.616957999999997</v>
      </c>
      <c r="CB59" s="79">
        <v>64.616957999999997</v>
      </c>
      <c r="CC59" s="79">
        <v>0</v>
      </c>
      <c r="CD59" s="79">
        <v>0</v>
      </c>
      <c r="CE59" s="79">
        <v>812.69407799999999</v>
      </c>
      <c r="CF59" s="79">
        <v>64.616957999999997</v>
      </c>
      <c r="CG59" s="79">
        <v>64.616957999999997</v>
      </c>
      <c r="CH59" s="79">
        <v>64.616957999999997</v>
      </c>
      <c r="CI59" s="79">
        <v>64.616957999999997</v>
      </c>
      <c r="CJ59" s="79">
        <v>0</v>
      </c>
      <c r="CK59" s="79">
        <v>0</v>
      </c>
      <c r="CL59" s="79">
        <v>64.616957999999997</v>
      </c>
      <c r="CM59" s="79">
        <v>64.616957999999997</v>
      </c>
      <c r="CN59" s="79">
        <v>64.616957999999997</v>
      </c>
      <c r="CO59" s="79">
        <v>64.616957999999997</v>
      </c>
      <c r="CP59" s="79">
        <v>11408.320458</v>
      </c>
      <c r="CQ59" s="79">
        <v>0</v>
      </c>
      <c r="CR59" s="83">
        <v>0</v>
      </c>
      <c r="CS59" s="81">
        <f t="shared" si="323"/>
        <v>13384.119780000001</v>
      </c>
      <c r="CT59" s="82">
        <v>55.068453913043484</v>
      </c>
      <c r="CU59" s="82">
        <v>55.068453913043484</v>
      </c>
      <c r="CV59" s="79">
        <v>55.068453913043484</v>
      </c>
      <c r="CW59" s="79">
        <v>55.068453913043484</v>
      </c>
      <c r="CX59" s="79">
        <v>55.068453913043484</v>
      </c>
      <c r="CY59" s="79">
        <v>0</v>
      </c>
      <c r="CZ59" s="79">
        <v>0</v>
      </c>
      <c r="DA59" s="79">
        <v>55.068453913043484</v>
      </c>
      <c r="DB59" s="79">
        <v>55.068453913043484</v>
      </c>
      <c r="DC59" s="79">
        <v>55.068453913043484</v>
      </c>
      <c r="DD59" s="79">
        <v>55.068453913043484</v>
      </c>
      <c r="DE59" s="79">
        <v>55.068453913043484</v>
      </c>
      <c r="DF59" s="79">
        <v>0</v>
      </c>
      <c r="DG59" s="79">
        <v>0</v>
      </c>
      <c r="DH59" s="79">
        <v>803.14557391304356</v>
      </c>
      <c r="DI59" s="79">
        <v>55.068453913043484</v>
      </c>
      <c r="DJ59" s="79">
        <v>55.068453913043484</v>
      </c>
      <c r="DK59" s="79">
        <v>55.068453913043484</v>
      </c>
      <c r="DL59" s="79">
        <v>55.068453913043484</v>
      </c>
      <c r="DM59" s="79">
        <v>0</v>
      </c>
      <c r="DN59" s="79">
        <v>0</v>
      </c>
      <c r="DO59" s="79">
        <v>55.068453913043484</v>
      </c>
      <c r="DP59" s="79">
        <v>55.068453913043484</v>
      </c>
      <c r="DQ59" s="79">
        <v>55.068453913043484</v>
      </c>
      <c r="DR59" s="79">
        <v>55.068453913043484</v>
      </c>
      <c r="DS59" s="79">
        <v>55.068453913043484</v>
      </c>
      <c r="DT59" s="79">
        <v>0</v>
      </c>
      <c r="DU59" s="79">
        <v>0</v>
      </c>
      <c r="DV59" s="79">
        <v>11398.771953913043</v>
      </c>
      <c r="DW59" s="79">
        <v>55.068453913043484</v>
      </c>
      <c r="DX59" s="79">
        <v>55.068453913043484</v>
      </c>
      <c r="DY59" s="81">
        <f t="shared" si="324"/>
        <v>13358.355059999998</v>
      </c>
      <c r="DZ59" s="82">
        <v>21.82264727272727</v>
      </c>
      <c r="EA59" s="79">
        <v>21.82264727272727</v>
      </c>
      <c r="EB59" s="79">
        <v>0</v>
      </c>
      <c r="EC59" s="79">
        <v>0</v>
      </c>
      <c r="ED59" s="79">
        <v>21.82264727272727</v>
      </c>
      <c r="EE59" s="79">
        <v>21.82264727272727</v>
      </c>
      <c r="EF59" s="79">
        <v>21.82264727272727</v>
      </c>
      <c r="EG59" s="79">
        <v>21.82264727272727</v>
      </c>
      <c r="EH59" s="79">
        <v>21.82264727272727</v>
      </c>
      <c r="EI59" s="79">
        <v>0</v>
      </c>
      <c r="EJ59" s="79">
        <v>0</v>
      </c>
      <c r="EK59" s="79">
        <v>21.82264727272727</v>
      </c>
      <c r="EL59" s="79">
        <v>21.82264727272727</v>
      </c>
      <c r="EM59" s="79">
        <v>21.82264727272727</v>
      </c>
      <c r="EN59" s="79">
        <v>769.89976727272733</v>
      </c>
      <c r="EO59" s="79">
        <v>21.82264727272727</v>
      </c>
      <c r="EP59" s="79">
        <v>0</v>
      </c>
      <c r="EQ59" s="79">
        <v>0</v>
      </c>
      <c r="ER59" s="79">
        <v>21.82264727272727</v>
      </c>
      <c r="ES59" s="79">
        <v>21.82264727272727</v>
      </c>
      <c r="ET59" s="79">
        <v>21.82264727272727</v>
      </c>
      <c r="EU59" s="79">
        <v>21.82264727272727</v>
      </c>
      <c r="EV59" s="79">
        <v>21.82264727272727</v>
      </c>
      <c r="EW59" s="79">
        <v>0</v>
      </c>
      <c r="EX59" s="79">
        <v>0</v>
      </c>
      <c r="EY59" s="79">
        <v>21.82264727272727</v>
      </c>
      <c r="EZ59" s="79">
        <v>21.82264727272727</v>
      </c>
      <c r="FA59" s="79">
        <v>11365.526147272727</v>
      </c>
      <c r="FB59" s="79">
        <v>21.82264727272727</v>
      </c>
      <c r="FC59" s="79">
        <v>21.82264727272727</v>
      </c>
      <c r="FD59" s="79">
        <v>0</v>
      </c>
      <c r="FE59" s="81">
        <f t="shared" si="325"/>
        <v>12571.878859999999</v>
      </c>
      <c r="FF59"/>
      <c r="FG59"/>
      <c r="FH59"/>
      <c r="FI59"/>
    </row>
    <row r="60" spans="1:165" x14ac:dyDescent="0.25">
      <c r="A60" s="1"/>
      <c r="B60" s="13" t="s">
        <v>63</v>
      </c>
      <c r="C60" s="124"/>
      <c r="D60" s="84">
        <f t="shared" ref="D60:AI60" si="326">SUM(D52:D59)</f>
        <v>21.46</v>
      </c>
      <c r="E60" s="84">
        <f t="shared" si="326"/>
        <v>35.302999999999997</v>
      </c>
      <c r="F60" s="84">
        <f t="shared" si="326"/>
        <v>18142.439000000002</v>
      </c>
      <c r="G60" s="84">
        <f t="shared" si="326"/>
        <v>105.629</v>
      </c>
      <c r="H60" s="84">
        <f t="shared" si="326"/>
        <v>1124.0550000000001</v>
      </c>
      <c r="I60" s="84">
        <f t="shared" si="326"/>
        <v>0</v>
      </c>
      <c r="J60" s="84">
        <f t="shared" si="326"/>
        <v>0</v>
      </c>
      <c r="K60" s="84">
        <f t="shared" si="326"/>
        <v>775.98839999999996</v>
      </c>
      <c r="L60" s="84">
        <f t="shared" si="326"/>
        <v>41.530999999999999</v>
      </c>
      <c r="M60" s="84">
        <f t="shared" si="326"/>
        <v>31.774999999999999</v>
      </c>
      <c r="N60" s="84">
        <f t="shared" si="326"/>
        <v>135.47999999999999</v>
      </c>
      <c r="O60" s="84">
        <f t="shared" si="326"/>
        <v>16022.806999999999</v>
      </c>
      <c r="P60" s="84">
        <f t="shared" si="326"/>
        <v>0</v>
      </c>
      <c r="Q60" s="84">
        <f t="shared" si="326"/>
        <v>0</v>
      </c>
      <c r="R60" s="84">
        <f t="shared" si="326"/>
        <v>9030.0139999999992</v>
      </c>
      <c r="S60" s="84">
        <f t="shared" si="326"/>
        <v>4.2830000000000004</v>
      </c>
      <c r="T60" s="84">
        <f t="shared" si="326"/>
        <v>6.3650000000000002</v>
      </c>
      <c r="U60" s="84">
        <f t="shared" si="326"/>
        <v>166.57</v>
      </c>
      <c r="V60" s="84">
        <f t="shared" si="326"/>
        <v>25797.143</v>
      </c>
      <c r="W60" s="84">
        <f t="shared" si="326"/>
        <v>0</v>
      </c>
      <c r="X60" s="84">
        <f t="shared" si="326"/>
        <v>0</v>
      </c>
      <c r="Y60" s="84">
        <f t="shared" si="326"/>
        <v>25950.226000000002</v>
      </c>
      <c r="Z60" s="84">
        <f t="shared" si="326"/>
        <v>2.7320000000000002</v>
      </c>
      <c r="AA60" s="84">
        <f t="shared" si="326"/>
        <v>222.81800000000001</v>
      </c>
      <c r="AB60" s="84">
        <f t="shared" si="326"/>
        <v>87.397000000000006</v>
      </c>
      <c r="AC60" s="84">
        <f t="shared" si="326"/>
        <v>55949.506000000001</v>
      </c>
      <c r="AD60" s="84">
        <f t="shared" si="326"/>
        <v>0</v>
      </c>
      <c r="AE60" s="84">
        <f t="shared" si="326"/>
        <v>0</v>
      </c>
      <c r="AF60" s="84">
        <f t="shared" si="326"/>
        <v>261.012</v>
      </c>
      <c r="AG60" s="84">
        <f>SUM(AG52:AG59)</f>
        <v>164.27099999999999</v>
      </c>
      <c r="AH60" s="85">
        <f>SUM(AH52:AH59)</f>
        <v>154078.80440000002</v>
      </c>
      <c r="AI60" s="86">
        <f t="shared" si="326"/>
        <v>188.28503000000001</v>
      </c>
      <c r="AJ60" s="86">
        <f t="shared" ref="AJ60:AL60" si="327">SUM(AJ52:AJ59)</f>
        <v>156.18865913043479</v>
      </c>
      <c r="AK60" s="86">
        <f t="shared" si="327"/>
        <v>22226.546576463767</v>
      </c>
      <c r="AL60" s="86">
        <f t="shared" si="327"/>
        <v>0</v>
      </c>
      <c r="AM60" s="84">
        <f t="shared" ref="AM60:BO60" si="328">SUM(AM52:AM59)</f>
        <v>0</v>
      </c>
      <c r="AN60" s="84">
        <f t="shared" si="328"/>
        <v>55.908629130434768</v>
      </c>
      <c r="AO60" s="84">
        <f t="shared" si="328"/>
        <v>56.188659130434779</v>
      </c>
      <c r="AP60" s="84">
        <f t="shared" si="328"/>
        <v>56.188659130434779</v>
      </c>
      <c r="AQ60" s="84">
        <f t="shared" si="328"/>
        <v>346.18865913043476</v>
      </c>
      <c r="AR60" s="84">
        <f t="shared" si="328"/>
        <v>9691.5465764637665</v>
      </c>
      <c r="AS60" s="84">
        <f t="shared" si="328"/>
        <v>0</v>
      </c>
      <c r="AT60" s="84">
        <f t="shared" si="328"/>
        <v>0</v>
      </c>
      <c r="AU60" s="84">
        <f t="shared" si="328"/>
        <v>55.908629130434768</v>
      </c>
      <c r="AV60" s="84">
        <f t="shared" si="328"/>
        <v>56.188659130434779</v>
      </c>
      <c r="AW60" s="84">
        <f t="shared" si="328"/>
        <v>7369.3657791304349</v>
      </c>
      <c r="AX60" s="84">
        <f t="shared" si="328"/>
        <v>156.18865913043479</v>
      </c>
      <c r="AY60" s="84">
        <f t="shared" si="328"/>
        <v>22754.046576463767</v>
      </c>
      <c r="AZ60" s="84">
        <f t="shared" si="328"/>
        <v>0</v>
      </c>
      <c r="BA60" s="84">
        <f t="shared" si="328"/>
        <v>0</v>
      </c>
      <c r="BB60" s="84">
        <f t="shared" si="328"/>
        <v>55.908629130434768</v>
      </c>
      <c r="BC60" s="84">
        <f t="shared" si="328"/>
        <v>56.188659130434779</v>
      </c>
      <c r="BD60" s="84">
        <f t="shared" si="328"/>
        <v>22001.188659130436</v>
      </c>
      <c r="BE60" s="84">
        <f t="shared" si="328"/>
        <v>156.18865913043479</v>
      </c>
      <c r="BF60" s="84">
        <f t="shared" si="328"/>
        <v>3691.5465764637656</v>
      </c>
      <c r="BG60" s="84">
        <f t="shared" si="328"/>
        <v>0</v>
      </c>
      <c r="BH60" s="84">
        <f t="shared" si="328"/>
        <v>0</v>
      </c>
      <c r="BI60" s="84">
        <f t="shared" si="328"/>
        <v>55400.315426189874</v>
      </c>
      <c r="BJ60" s="84">
        <f t="shared" si="328"/>
        <v>56.188659130434779</v>
      </c>
      <c r="BK60" s="84">
        <f t="shared" si="328"/>
        <v>56.188659130434779</v>
      </c>
      <c r="BL60" s="84">
        <f t="shared" si="328"/>
        <v>156.18865913043479</v>
      </c>
      <c r="BM60" s="84">
        <f>SUM(BM52:BM59)</f>
        <v>4086.1886591304365</v>
      </c>
      <c r="BN60" s="85">
        <f>SUM(BN52:BN59)</f>
        <v>148884.83099726232</v>
      </c>
      <c r="BO60" s="86">
        <f t="shared" si="328"/>
        <v>0</v>
      </c>
      <c r="BP60" s="84">
        <f t="shared" ref="BP60:CV60" si="329">SUM(BP52:BP59)</f>
        <v>0</v>
      </c>
      <c r="BQ60" s="84">
        <f t="shared" si="329"/>
        <v>214.336928</v>
      </c>
      <c r="BR60" s="84">
        <f t="shared" si="329"/>
        <v>15669.97487533333</v>
      </c>
      <c r="BS60" s="84">
        <f t="shared" si="329"/>
        <v>64.616957999999997</v>
      </c>
      <c r="BT60" s="84">
        <f t="shared" si="329"/>
        <v>164.61695800000001</v>
      </c>
      <c r="BU60" s="84">
        <f t="shared" si="329"/>
        <v>25101.314354666662</v>
      </c>
      <c r="BV60" s="84">
        <f t="shared" si="329"/>
        <v>0</v>
      </c>
      <c r="BW60" s="84">
        <f t="shared" si="329"/>
        <v>0</v>
      </c>
      <c r="BX60" s="84">
        <f t="shared" si="329"/>
        <v>254.336928</v>
      </c>
      <c r="BY60" s="84">
        <f t="shared" si="329"/>
        <v>64.616957999999997</v>
      </c>
      <c r="BZ60" s="84">
        <f t="shared" si="329"/>
        <v>64.616957999999997</v>
      </c>
      <c r="CA60" s="84">
        <f t="shared" si="329"/>
        <v>164.61695800000001</v>
      </c>
      <c r="CB60" s="84">
        <f t="shared" si="329"/>
        <v>20516.314354666662</v>
      </c>
      <c r="CC60" s="84">
        <f t="shared" si="329"/>
        <v>0</v>
      </c>
      <c r="CD60" s="84">
        <f t="shared" si="329"/>
        <v>0</v>
      </c>
      <c r="CE60" s="84">
        <f t="shared" si="329"/>
        <v>17777.514048000001</v>
      </c>
      <c r="CF60" s="84">
        <f t="shared" si="329"/>
        <v>64.616957999999997</v>
      </c>
      <c r="CG60" s="84">
        <f t="shared" si="329"/>
        <v>64.616957999999997</v>
      </c>
      <c r="CH60" s="84">
        <f t="shared" si="329"/>
        <v>164.61695800000001</v>
      </c>
      <c r="CI60" s="84">
        <f t="shared" si="329"/>
        <v>27101.314354666662</v>
      </c>
      <c r="CJ60" s="84">
        <f t="shared" si="329"/>
        <v>0</v>
      </c>
      <c r="CK60" s="84">
        <f t="shared" si="329"/>
        <v>0</v>
      </c>
      <c r="CL60" s="84">
        <f t="shared" si="329"/>
        <v>64.336927999999986</v>
      </c>
      <c r="CM60" s="84">
        <f t="shared" si="329"/>
        <v>64.616957999999997</v>
      </c>
      <c r="CN60" s="84">
        <f t="shared" si="329"/>
        <v>64.616957999999997</v>
      </c>
      <c r="CO60" s="84">
        <f t="shared" si="329"/>
        <v>48164.300617129687</v>
      </c>
      <c r="CP60" s="84">
        <f t="shared" si="329"/>
        <v>11438.320458</v>
      </c>
      <c r="CQ60" s="84">
        <f t="shared" si="329"/>
        <v>0</v>
      </c>
      <c r="CR60" s="242">
        <f t="shared" si="329"/>
        <v>0</v>
      </c>
      <c r="CS60" s="85">
        <f t="shared" si="329"/>
        <v>167248.23342646303</v>
      </c>
      <c r="CT60" s="86">
        <f>SUM(CT52:CT59)</f>
        <v>55.244429913043476</v>
      </c>
      <c r="CU60" s="86">
        <f t="shared" si="329"/>
        <v>26061.765850579744</v>
      </c>
      <c r="CV60" s="84">
        <f t="shared" si="329"/>
        <v>205.06845391304347</v>
      </c>
      <c r="CW60" s="84">
        <f t="shared" ref="CW60:EA60" si="330">SUM(CW52:CW59)</f>
        <v>155.06845391304347</v>
      </c>
      <c r="CX60" s="84">
        <f t="shared" si="330"/>
        <v>12044.54696057971</v>
      </c>
      <c r="CY60" s="84">
        <f t="shared" si="330"/>
        <v>0</v>
      </c>
      <c r="CZ60" s="84">
        <f t="shared" si="330"/>
        <v>0</v>
      </c>
      <c r="DA60" s="84">
        <f t="shared" si="330"/>
        <v>245.24442991304346</v>
      </c>
      <c r="DB60" s="84">
        <f t="shared" si="330"/>
        <v>55.068453913043484</v>
      </c>
      <c r="DC60" s="84">
        <f t="shared" si="330"/>
        <v>55.068453913043484</v>
      </c>
      <c r="DD60" s="84">
        <f t="shared" si="330"/>
        <v>155.06845391304347</v>
      </c>
      <c r="DE60" s="84">
        <f t="shared" si="330"/>
        <v>6044.5469605797098</v>
      </c>
      <c r="DF60" s="84">
        <f t="shared" si="330"/>
        <v>0</v>
      </c>
      <c r="DG60" s="84">
        <f t="shared" si="330"/>
        <v>0</v>
      </c>
      <c r="DH60" s="84">
        <f t="shared" si="330"/>
        <v>4768.4215499130441</v>
      </c>
      <c r="DI60" s="84">
        <f t="shared" si="330"/>
        <v>55.068453913043484</v>
      </c>
      <c r="DJ60" s="84">
        <f t="shared" si="330"/>
        <v>13055.068453913043</v>
      </c>
      <c r="DK60" s="84">
        <f t="shared" si="330"/>
        <v>4155.0684539130434</v>
      </c>
      <c r="DL60" s="84">
        <f t="shared" si="330"/>
        <v>48248.406194892377</v>
      </c>
      <c r="DM60" s="84">
        <f t="shared" si="330"/>
        <v>0</v>
      </c>
      <c r="DN60" s="84">
        <f t="shared" si="330"/>
        <v>0</v>
      </c>
      <c r="DO60" s="84">
        <f t="shared" si="330"/>
        <v>22055.244429913044</v>
      </c>
      <c r="DP60" s="84">
        <f t="shared" si="330"/>
        <v>55.068453913043484</v>
      </c>
      <c r="DQ60" s="84">
        <f t="shared" si="330"/>
        <v>55.068453913043484</v>
      </c>
      <c r="DR60" s="84">
        <f t="shared" si="330"/>
        <v>155.06845391304347</v>
      </c>
      <c r="DS60" s="84">
        <f t="shared" si="330"/>
        <v>85.068453913010742</v>
      </c>
      <c r="DT60" s="84">
        <f t="shared" si="330"/>
        <v>0</v>
      </c>
      <c r="DU60" s="84">
        <f t="shared" si="330"/>
        <v>0</v>
      </c>
      <c r="DV60" s="84">
        <f t="shared" si="330"/>
        <v>11398.947929913043</v>
      </c>
      <c r="DW60" s="84">
        <f t="shared" si="330"/>
        <v>55.068453913043484</v>
      </c>
      <c r="DX60" s="84">
        <f t="shared" si="330"/>
        <v>205.06845391304347</v>
      </c>
      <c r="DY60" s="85">
        <f>SUM(DY52:DY59)</f>
        <v>149423.32709097935</v>
      </c>
      <c r="DZ60" s="86">
        <f t="shared" si="330"/>
        <v>121.82264727272727</v>
      </c>
      <c r="EA60" s="84">
        <f t="shared" si="330"/>
        <v>33138.635103272754</v>
      </c>
      <c r="EB60" s="84">
        <f t="shared" ref="EB60:FD60" si="331">SUM(EB52:EB59)</f>
        <v>0</v>
      </c>
      <c r="EC60" s="84">
        <f t="shared" si="331"/>
        <v>0</v>
      </c>
      <c r="ED60" s="84">
        <f t="shared" si="331"/>
        <v>21.542617272727259</v>
      </c>
      <c r="EE60" s="84">
        <f t="shared" si="331"/>
        <v>21.82264727272727</v>
      </c>
      <c r="EF60" s="84">
        <f t="shared" si="331"/>
        <v>21.82264727272727</v>
      </c>
      <c r="EG60" s="84">
        <f t="shared" si="331"/>
        <v>121.82264727272727</v>
      </c>
      <c r="EH60" s="84">
        <f t="shared" si="331"/>
        <v>9369.1565966060571</v>
      </c>
      <c r="EI60" s="84">
        <f t="shared" si="331"/>
        <v>0</v>
      </c>
      <c r="EJ60" s="84">
        <f t="shared" si="331"/>
        <v>0</v>
      </c>
      <c r="EK60" s="84">
        <f t="shared" si="331"/>
        <v>21.542617272727259</v>
      </c>
      <c r="EL60" s="84">
        <f t="shared" si="331"/>
        <v>21.82264727272727</v>
      </c>
      <c r="EM60" s="84">
        <f t="shared" si="331"/>
        <v>21.82264727272727</v>
      </c>
      <c r="EN60" s="84">
        <f t="shared" si="331"/>
        <v>4834.9997672727277</v>
      </c>
      <c r="EO60" s="84">
        <f t="shared" si="331"/>
        <v>18679.156596606055</v>
      </c>
      <c r="EP60" s="84">
        <f t="shared" si="331"/>
        <v>0</v>
      </c>
      <c r="EQ60" s="84">
        <f t="shared" si="331"/>
        <v>0</v>
      </c>
      <c r="ER60" s="84">
        <f t="shared" si="331"/>
        <v>21.542617272727259</v>
      </c>
      <c r="ES60" s="84">
        <f t="shared" si="331"/>
        <v>21.82264727272727</v>
      </c>
      <c r="ET60" s="84">
        <f t="shared" si="331"/>
        <v>21.82264727272727</v>
      </c>
      <c r="EU60" s="84">
        <f t="shared" si="331"/>
        <v>22121.822647272726</v>
      </c>
      <c r="EV60" s="84">
        <f t="shared" si="331"/>
        <v>5679.1565966060571</v>
      </c>
      <c r="EW60" s="84">
        <f t="shared" si="331"/>
        <v>0</v>
      </c>
      <c r="EX60" s="84">
        <f t="shared" si="331"/>
        <v>0</v>
      </c>
      <c r="EY60" s="84">
        <f t="shared" si="331"/>
        <v>21.542617272727259</v>
      </c>
      <c r="EZ60" s="84">
        <f t="shared" si="331"/>
        <v>44115.8949618927</v>
      </c>
      <c r="FA60" s="84">
        <f t="shared" si="331"/>
        <v>11365.526147272727</v>
      </c>
      <c r="FB60" s="84">
        <f t="shared" si="331"/>
        <v>-7878.1773527272726</v>
      </c>
      <c r="FC60" s="84">
        <f t="shared" si="331"/>
        <v>9179.1565966060571</v>
      </c>
      <c r="FD60" s="84">
        <f t="shared" si="331"/>
        <v>0</v>
      </c>
      <c r="FE60" s="85">
        <f>SUM(FE52:FE59)</f>
        <v>151066.07930795336</v>
      </c>
    </row>
    <row r="61" spans="1:165" x14ac:dyDescent="0.25">
      <c r="A61" s="1"/>
      <c r="B61" s="13" t="s">
        <v>64</v>
      </c>
      <c r="C61" s="124"/>
      <c r="D61" s="84">
        <f t="shared" ref="D61:AI61" si="332">+D50-D60</f>
        <v>1784.6999999999998</v>
      </c>
      <c r="E61" s="84">
        <f t="shared" si="332"/>
        <v>59733.762999999999</v>
      </c>
      <c r="F61" s="84">
        <f t="shared" si="332"/>
        <v>-17724.439000000002</v>
      </c>
      <c r="G61" s="84">
        <f t="shared" si="332"/>
        <v>498.28300000000002</v>
      </c>
      <c r="H61" s="84">
        <f t="shared" si="332"/>
        <v>-763.54500000000007</v>
      </c>
      <c r="I61" s="84">
        <f t="shared" si="332"/>
        <v>0</v>
      </c>
      <c r="J61" s="84">
        <f t="shared" si="332"/>
        <v>0</v>
      </c>
      <c r="K61" s="84">
        <f t="shared" si="332"/>
        <v>-595.15539999999999</v>
      </c>
      <c r="L61" s="84">
        <f t="shared" si="332"/>
        <v>263.13400000000001</v>
      </c>
      <c r="M61" s="84">
        <f t="shared" si="332"/>
        <v>336.22</v>
      </c>
      <c r="N61" s="84">
        <f t="shared" si="332"/>
        <v>-17.799999999999983</v>
      </c>
      <c r="O61" s="84">
        <f t="shared" si="332"/>
        <v>-14087.204999999998</v>
      </c>
      <c r="P61" s="84">
        <f t="shared" si="332"/>
        <v>0</v>
      </c>
      <c r="Q61" s="84">
        <f t="shared" si="332"/>
        <v>0</v>
      </c>
      <c r="R61" s="84">
        <f t="shared" si="332"/>
        <v>54584.762000000002</v>
      </c>
      <c r="S61" s="84">
        <f t="shared" si="332"/>
        <v>168.07500000000002</v>
      </c>
      <c r="T61" s="84">
        <f t="shared" si="332"/>
        <v>450.21199999999999</v>
      </c>
      <c r="U61" s="84">
        <f t="shared" si="332"/>
        <v>-15.369</v>
      </c>
      <c r="V61" s="84">
        <f t="shared" si="332"/>
        <v>-24432.875</v>
      </c>
      <c r="W61" s="84">
        <f t="shared" si="332"/>
        <v>0</v>
      </c>
      <c r="X61" s="84">
        <f t="shared" si="332"/>
        <v>0</v>
      </c>
      <c r="Y61" s="84">
        <f t="shared" si="332"/>
        <v>-25467.514000000003</v>
      </c>
      <c r="Z61" s="84">
        <f t="shared" si="332"/>
        <v>138.077</v>
      </c>
      <c r="AA61" s="84">
        <f t="shared" si="332"/>
        <v>117.52000000000001</v>
      </c>
      <c r="AB61" s="84">
        <f t="shared" si="332"/>
        <v>3310.2570000000005</v>
      </c>
      <c r="AC61" s="84">
        <f t="shared" si="332"/>
        <v>-51667.28</v>
      </c>
      <c r="AD61" s="84">
        <f t="shared" si="332"/>
        <v>0</v>
      </c>
      <c r="AE61" s="84">
        <f t="shared" si="332"/>
        <v>0</v>
      </c>
      <c r="AF61" s="84">
        <f t="shared" si="332"/>
        <v>-163.59800000000001</v>
      </c>
      <c r="AG61" s="84">
        <f>+AG50-AG60</f>
        <v>866.50700000000006</v>
      </c>
      <c r="AH61" s="85">
        <f>+AH50-AH60</f>
        <v>-12683.270400000038</v>
      </c>
      <c r="AI61" s="86">
        <f t="shared" si="332"/>
        <v>57242.233540000001</v>
      </c>
      <c r="AJ61" s="86">
        <f t="shared" ref="AJ61:AL61" si="333">+AJ50-AJ60</f>
        <v>333.18391260869566</v>
      </c>
      <c r="AK61" s="86">
        <f t="shared" si="333"/>
        <v>-21737.174004724635</v>
      </c>
      <c r="AL61" s="86">
        <f t="shared" si="333"/>
        <v>0</v>
      </c>
      <c r="AM61" s="84">
        <f t="shared" ref="AM61:BO61" si="334">+AM50-AM60</f>
        <v>0</v>
      </c>
      <c r="AN61" s="84">
        <f t="shared" si="334"/>
        <v>433.46394260869573</v>
      </c>
      <c r="AO61" s="84">
        <f t="shared" si="334"/>
        <v>433.18391260869572</v>
      </c>
      <c r="AP61" s="84">
        <f t="shared" si="334"/>
        <v>433.18391260869572</v>
      </c>
      <c r="AQ61" s="84">
        <f t="shared" si="334"/>
        <v>143.18391260869572</v>
      </c>
      <c r="AR61" s="84">
        <f t="shared" si="334"/>
        <v>-9202.1740047246367</v>
      </c>
      <c r="AS61" s="84">
        <f t="shared" si="334"/>
        <v>0</v>
      </c>
      <c r="AT61" s="84">
        <f t="shared" si="334"/>
        <v>0</v>
      </c>
      <c r="AU61" s="84">
        <f t="shared" si="334"/>
        <v>433.46394260869573</v>
      </c>
      <c r="AV61" s="84">
        <f t="shared" si="334"/>
        <v>433.18391260869572</v>
      </c>
      <c r="AW61" s="84">
        <f t="shared" si="334"/>
        <v>64489.306743442001</v>
      </c>
      <c r="AX61" s="84">
        <f t="shared" si="334"/>
        <v>333.18391260869566</v>
      </c>
      <c r="AY61" s="84">
        <f t="shared" si="334"/>
        <v>-22264.674004724635</v>
      </c>
      <c r="AZ61" s="84">
        <f t="shared" si="334"/>
        <v>0</v>
      </c>
      <c r="BA61" s="84">
        <f t="shared" si="334"/>
        <v>0</v>
      </c>
      <c r="BB61" s="84">
        <f t="shared" si="334"/>
        <v>433.46394260869573</v>
      </c>
      <c r="BC61" s="84">
        <f t="shared" si="334"/>
        <v>433.18391260869572</v>
      </c>
      <c r="BD61" s="84">
        <f t="shared" si="334"/>
        <v>-21511.816087391304</v>
      </c>
      <c r="BE61" s="84">
        <f t="shared" si="334"/>
        <v>333.18391260869566</v>
      </c>
      <c r="BF61" s="84">
        <f t="shared" si="334"/>
        <v>-1600.1740047246353</v>
      </c>
      <c r="BG61" s="84">
        <f t="shared" si="334"/>
        <v>0</v>
      </c>
      <c r="BH61" s="84">
        <f t="shared" si="334"/>
        <v>0</v>
      </c>
      <c r="BI61" s="84">
        <f t="shared" si="334"/>
        <v>-54910.942854450746</v>
      </c>
      <c r="BJ61" s="84">
        <f t="shared" si="334"/>
        <v>433.18391260869572</v>
      </c>
      <c r="BK61" s="84">
        <f t="shared" si="334"/>
        <v>433.18391260869572</v>
      </c>
      <c r="BL61" s="84">
        <f t="shared" si="334"/>
        <v>333.18391260869566</v>
      </c>
      <c r="BM61" s="84">
        <f>+BM50-BM60</f>
        <v>-3596.918819091306</v>
      </c>
      <c r="BN61" s="85">
        <f>+BN50-BN60</f>
        <v>-7716.9186298681598</v>
      </c>
      <c r="BO61" s="86">
        <f t="shared" si="334"/>
        <v>0</v>
      </c>
      <c r="BP61" s="84">
        <f t="shared" ref="BP61:CV61" si="335">+BP50-BP60</f>
        <v>0</v>
      </c>
      <c r="BQ61" s="84">
        <f t="shared" si="335"/>
        <v>58112.451709500041</v>
      </c>
      <c r="BR61" s="84">
        <f t="shared" si="335"/>
        <v>-15112.895391999997</v>
      </c>
      <c r="BS61" s="84">
        <f t="shared" si="335"/>
        <v>492.46252533333342</v>
      </c>
      <c r="BT61" s="84">
        <f t="shared" si="335"/>
        <v>392.46252533333342</v>
      </c>
      <c r="BU61" s="84">
        <f t="shared" si="335"/>
        <v>-24544.234871333327</v>
      </c>
      <c r="BV61" s="84">
        <f t="shared" si="335"/>
        <v>0</v>
      </c>
      <c r="BW61" s="84">
        <f t="shared" si="335"/>
        <v>0</v>
      </c>
      <c r="BX61" s="84">
        <f t="shared" si="335"/>
        <v>302.74255533333343</v>
      </c>
      <c r="BY61" s="84">
        <f t="shared" si="335"/>
        <v>492.46252533333342</v>
      </c>
      <c r="BZ61" s="84">
        <f t="shared" si="335"/>
        <v>492.46252533333342</v>
      </c>
      <c r="CA61" s="84">
        <f t="shared" si="335"/>
        <v>392.46252533333342</v>
      </c>
      <c r="CB61" s="84">
        <f t="shared" si="335"/>
        <v>-19959.234871333327</v>
      </c>
      <c r="CC61" s="84">
        <f t="shared" si="335"/>
        <v>0</v>
      </c>
      <c r="CD61" s="84">
        <f t="shared" si="335"/>
        <v>0</v>
      </c>
      <c r="CE61" s="84">
        <f t="shared" si="335"/>
        <v>52319.419731166636</v>
      </c>
      <c r="CF61" s="84">
        <f t="shared" si="335"/>
        <v>492.46252533333342</v>
      </c>
      <c r="CG61" s="84">
        <f t="shared" si="335"/>
        <v>492.46252533333342</v>
      </c>
      <c r="CH61" s="84">
        <f t="shared" si="335"/>
        <v>392.46252533333342</v>
      </c>
      <c r="CI61" s="84">
        <f t="shared" si="335"/>
        <v>-26544.234871333327</v>
      </c>
      <c r="CJ61" s="84">
        <f t="shared" si="335"/>
        <v>0</v>
      </c>
      <c r="CK61" s="84">
        <f t="shared" si="335"/>
        <v>0</v>
      </c>
      <c r="CL61" s="84">
        <f t="shared" si="335"/>
        <v>492.74255533333343</v>
      </c>
      <c r="CM61" s="84">
        <f t="shared" si="335"/>
        <v>492.46252533333342</v>
      </c>
      <c r="CN61" s="84">
        <f t="shared" si="335"/>
        <v>2094.4625253333334</v>
      </c>
      <c r="CO61" s="84">
        <f t="shared" si="335"/>
        <v>-47607.221133796353</v>
      </c>
      <c r="CP61" s="84">
        <f t="shared" si="335"/>
        <v>-10881.343706366666</v>
      </c>
      <c r="CQ61" s="84">
        <f t="shared" si="335"/>
        <v>0</v>
      </c>
      <c r="CR61" s="242">
        <f t="shared" si="335"/>
        <v>0</v>
      </c>
      <c r="CS61" s="85">
        <f t="shared" si="335"/>
        <v>-27195.183041496377</v>
      </c>
      <c r="CT61" s="86">
        <f>+CT50-CT60</f>
        <v>58267.544207586994</v>
      </c>
      <c r="CU61" s="86">
        <f t="shared" si="335"/>
        <v>-25590.158843761561</v>
      </c>
      <c r="CV61" s="84">
        <f t="shared" si="335"/>
        <v>266.53855290513837</v>
      </c>
      <c r="CW61" s="84">
        <f t="shared" ref="CW61:EA61" si="336">+CW50-CW60</f>
        <v>316.53855290513837</v>
      </c>
      <c r="CX61" s="84">
        <f t="shared" si="336"/>
        <v>-11572.939953761528</v>
      </c>
      <c r="CY61" s="84">
        <f t="shared" si="336"/>
        <v>0</v>
      </c>
      <c r="CZ61" s="84">
        <f t="shared" si="336"/>
        <v>0</v>
      </c>
      <c r="DA61" s="84">
        <f t="shared" si="336"/>
        <v>226.36257690513838</v>
      </c>
      <c r="DB61" s="84">
        <f t="shared" si="336"/>
        <v>416.53855290513837</v>
      </c>
      <c r="DC61" s="84">
        <f t="shared" si="336"/>
        <v>416.53855290513837</v>
      </c>
      <c r="DD61" s="84">
        <f t="shared" si="336"/>
        <v>316.53855290513837</v>
      </c>
      <c r="DE61" s="84">
        <f t="shared" si="336"/>
        <v>-5572.9399537615282</v>
      </c>
      <c r="DF61" s="84">
        <f t="shared" si="336"/>
        <v>0</v>
      </c>
      <c r="DG61" s="84">
        <f t="shared" si="336"/>
        <v>0</v>
      </c>
      <c r="DH61" s="84">
        <f t="shared" si="336"/>
        <v>65316.89397273845</v>
      </c>
      <c r="DI61" s="84">
        <f t="shared" si="336"/>
        <v>416.53855290513837</v>
      </c>
      <c r="DJ61" s="84">
        <f t="shared" si="336"/>
        <v>-12583.461447094862</v>
      </c>
      <c r="DK61" s="84">
        <f t="shared" si="336"/>
        <v>-3683.4614470948618</v>
      </c>
      <c r="DL61" s="84">
        <f t="shared" si="336"/>
        <v>-47776.799188074197</v>
      </c>
      <c r="DM61" s="84">
        <f t="shared" si="336"/>
        <v>0</v>
      </c>
      <c r="DN61" s="84">
        <f t="shared" si="336"/>
        <v>0</v>
      </c>
      <c r="DO61" s="84">
        <f t="shared" si="336"/>
        <v>-21583.63742309486</v>
      </c>
      <c r="DP61" s="84">
        <f t="shared" si="336"/>
        <v>416.53855290513837</v>
      </c>
      <c r="DQ61" s="84">
        <f t="shared" si="336"/>
        <v>2918.5385529051382</v>
      </c>
      <c r="DR61" s="84">
        <f t="shared" si="336"/>
        <v>316.53855290513837</v>
      </c>
      <c r="DS61" s="84">
        <f t="shared" si="336"/>
        <v>386.53855290517112</v>
      </c>
      <c r="DT61" s="84">
        <f t="shared" si="336"/>
        <v>0</v>
      </c>
      <c r="DU61" s="84">
        <f t="shared" si="336"/>
        <v>0</v>
      </c>
      <c r="DV61" s="84">
        <f t="shared" si="336"/>
        <v>-10927.340923094862</v>
      </c>
      <c r="DW61" s="84">
        <f t="shared" si="336"/>
        <v>416.53855290513837</v>
      </c>
      <c r="DX61" s="84">
        <f t="shared" si="336"/>
        <v>266.43582120513855</v>
      </c>
      <c r="DY61" s="85">
        <f>+DY50-DY60</f>
        <v>-8609.5785193460179</v>
      </c>
      <c r="DZ61" s="86">
        <f t="shared" si="336"/>
        <v>3912.6862288142293</v>
      </c>
      <c r="EA61" s="84">
        <f t="shared" si="336"/>
        <v>21546.582926980904</v>
      </c>
      <c r="EB61" s="84">
        <f t="shared" ref="EB61:FD61" si="337">+EB50-EB60</f>
        <v>0</v>
      </c>
      <c r="EC61" s="84">
        <f t="shared" si="337"/>
        <v>0</v>
      </c>
      <c r="ED61" s="84">
        <f t="shared" si="337"/>
        <v>533.96625881422926</v>
      </c>
      <c r="EE61" s="84">
        <f t="shared" si="337"/>
        <v>533.68622881422925</v>
      </c>
      <c r="EF61" s="84">
        <f t="shared" si="337"/>
        <v>533.68622881422925</v>
      </c>
      <c r="EG61" s="84">
        <f t="shared" si="337"/>
        <v>433.68622881422925</v>
      </c>
      <c r="EH61" s="84">
        <f t="shared" si="337"/>
        <v>-8813.6477205191004</v>
      </c>
      <c r="EI61" s="84">
        <f t="shared" si="337"/>
        <v>0</v>
      </c>
      <c r="EJ61" s="84">
        <f t="shared" si="337"/>
        <v>0</v>
      </c>
      <c r="EK61" s="84">
        <f t="shared" si="337"/>
        <v>533.96625881422926</v>
      </c>
      <c r="EL61" s="84">
        <f t="shared" si="337"/>
        <v>533.68622881422925</v>
      </c>
      <c r="EM61" s="84">
        <f t="shared" si="337"/>
        <v>533.68622881422925</v>
      </c>
      <c r="EN61" s="84">
        <f t="shared" si="337"/>
        <v>78733.777899647524</v>
      </c>
      <c r="EO61" s="84">
        <f t="shared" si="337"/>
        <v>-18123.6477205191</v>
      </c>
      <c r="EP61" s="84">
        <f t="shared" si="337"/>
        <v>0</v>
      </c>
      <c r="EQ61" s="84">
        <f t="shared" si="337"/>
        <v>0</v>
      </c>
      <c r="ER61" s="84">
        <f t="shared" si="337"/>
        <v>533.96625881422926</v>
      </c>
      <c r="ES61" s="84">
        <f t="shared" si="337"/>
        <v>533.68622881422925</v>
      </c>
      <c r="ET61" s="84">
        <f t="shared" si="337"/>
        <v>533.68622881422925</v>
      </c>
      <c r="EU61" s="84">
        <f t="shared" si="337"/>
        <v>-21566.313771185771</v>
      </c>
      <c r="EV61" s="84">
        <f t="shared" si="337"/>
        <v>-5123.6477205191004</v>
      </c>
      <c r="EW61" s="84">
        <f t="shared" si="337"/>
        <v>0</v>
      </c>
      <c r="EX61" s="84">
        <f t="shared" si="337"/>
        <v>0</v>
      </c>
      <c r="EY61" s="84">
        <f t="shared" si="337"/>
        <v>2070.9662588142296</v>
      </c>
      <c r="EZ61" s="84">
        <f t="shared" si="337"/>
        <v>-43560.386085805745</v>
      </c>
      <c r="FA61" s="84">
        <f t="shared" si="337"/>
        <v>-10810.01727118577</v>
      </c>
      <c r="FB61" s="84">
        <f t="shared" si="337"/>
        <v>8433.6862288142293</v>
      </c>
      <c r="FC61" s="84">
        <f t="shared" si="337"/>
        <v>-8623.7504522191011</v>
      </c>
      <c r="FD61" s="84">
        <f t="shared" si="337"/>
        <v>0</v>
      </c>
      <c r="FE61" s="85">
        <f>+FE50-FE60</f>
        <v>3313.9911792596686</v>
      </c>
    </row>
    <row r="62" spans="1:165" x14ac:dyDescent="0.25">
      <c r="A62" s="1"/>
      <c r="B62" s="13" t="s">
        <v>65</v>
      </c>
      <c r="C62" s="124"/>
      <c r="D62" s="84">
        <f t="shared" ref="D62:AI62" si="338">+D40+D61</f>
        <v>6211.7</v>
      </c>
      <c r="E62" s="84">
        <f t="shared" si="338"/>
        <v>65945.463000000003</v>
      </c>
      <c r="F62" s="84">
        <f t="shared" si="338"/>
        <v>48221.024000000005</v>
      </c>
      <c r="G62" s="84">
        <f t="shared" si="338"/>
        <v>48719.307000000008</v>
      </c>
      <c r="H62" s="84">
        <f t="shared" si="338"/>
        <v>47955.76200000001</v>
      </c>
      <c r="I62" s="84">
        <f t="shared" si="338"/>
        <v>47955.76200000001</v>
      </c>
      <c r="J62" s="84">
        <f t="shared" si="338"/>
        <v>47955.76200000001</v>
      </c>
      <c r="K62" s="84">
        <f t="shared" si="338"/>
        <v>47360.606600000006</v>
      </c>
      <c r="L62" s="84">
        <f t="shared" si="338"/>
        <v>47623.740600000005</v>
      </c>
      <c r="M62" s="84">
        <f t="shared" si="338"/>
        <v>47959.960600000006</v>
      </c>
      <c r="N62" s="84">
        <f t="shared" si="338"/>
        <v>47942.160600000003</v>
      </c>
      <c r="O62" s="84">
        <f t="shared" si="338"/>
        <v>33854.955600000001</v>
      </c>
      <c r="P62" s="84">
        <f t="shared" si="338"/>
        <v>33854.955600000001</v>
      </c>
      <c r="Q62" s="84">
        <f t="shared" si="338"/>
        <v>33854.955600000001</v>
      </c>
      <c r="R62" s="84">
        <f t="shared" si="338"/>
        <v>88439.717600000004</v>
      </c>
      <c r="S62" s="84">
        <f t="shared" si="338"/>
        <v>88607.792600000001</v>
      </c>
      <c r="T62" s="84">
        <f t="shared" si="338"/>
        <v>89058.0046</v>
      </c>
      <c r="U62" s="84">
        <f t="shared" si="338"/>
        <v>89042.635599999994</v>
      </c>
      <c r="V62" s="84">
        <f t="shared" si="338"/>
        <v>64609.760599999994</v>
      </c>
      <c r="W62" s="84">
        <f t="shared" si="338"/>
        <v>64609.760599999994</v>
      </c>
      <c r="X62" s="84">
        <f t="shared" si="338"/>
        <v>64609.760599999994</v>
      </c>
      <c r="Y62" s="84">
        <f t="shared" si="338"/>
        <v>39142.246599999991</v>
      </c>
      <c r="Z62" s="84">
        <f t="shared" si="338"/>
        <v>39280.323599999989</v>
      </c>
      <c r="AA62" s="84">
        <f t="shared" si="338"/>
        <v>39397.843599999986</v>
      </c>
      <c r="AB62" s="84">
        <f t="shared" si="338"/>
        <v>42708.100599999983</v>
      </c>
      <c r="AC62" s="84">
        <f t="shared" si="338"/>
        <v>-8959.1794000000154</v>
      </c>
      <c r="AD62" s="84">
        <f t="shared" si="338"/>
        <v>-8959.1794000000154</v>
      </c>
      <c r="AE62" s="84">
        <f t="shared" si="338"/>
        <v>-8959.1794000000154</v>
      </c>
      <c r="AF62" s="84">
        <f t="shared" si="338"/>
        <v>-9122.7774000000154</v>
      </c>
      <c r="AG62" s="84">
        <f>+AG40+AG61</f>
        <v>-8256.2704000000158</v>
      </c>
      <c r="AH62" s="85">
        <f>+AH40+AH61</f>
        <v>-8256.2704000000376</v>
      </c>
      <c r="AI62" s="86">
        <f t="shared" si="338"/>
        <v>48985.963139999985</v>
      </c>
      <c r="AJ62" s="86">
        <f t="shared" ref="AJ62:AL62" si="339">+AJ40+AJ61</f>
        <v>49319.147052608678</v>
      </c>
      <c r="AK62" s="86">
        <f t="shared" si="339"/>
        <v>27581.973047884043</v>
      </c>
      <c r="AL62" s="86">
        <f t="shared" si="339"/>
        <v>27581.973047884043</v>
      </c>
      <c r="AM62" s="84">
        <f t="shared" ref="AM62:BO62" si="340">+AM40+AM61</f>
        <v>27581.973047884043</v>
      </c>
      <c r="AN62" s="84">
        <f t="shared" si="340"/>
        <v>28015.436990492737</v>
      </c>
      <c r="AO62" s="84">
        <f t="shared" si="340"/>
        <v>28448.620903101433</v>
      </c>
      <c r="AP62" s="84">
        <f t="shared" si="340"/>
        <v>28881.804815710129</v>
      </c>
      <c r="AQ62" s="84">
        <f t="shared" si="340"/>
        <v>29024.988728318825</v>
      </c>
      <c r="AR62" s="84">
        <f t="shared" si="340"/>
        <v>19822.814723594187</v>
      </c>
      <c r="AS62" s="84">
        <f t="shared" si="340"/>
        <v>19822.814723594187</v>
      </c>
      <c r="AT62" s="84">
        <f t="shared" si="340"/>
        <v>19822.814723594187</v>
      </c>
      <c r="AU62" s="84">
        <f t="shared" si="340"/>
        <v>20256.278666202881</v>
      </c>
      <c r="AV62" s="84">
        <f t="shared" si="340"/>
        <v>20689.462578811577</v>
      </c>
      <c r="AW62" s="84">
        <f t="shared" si="340"/>
        <v>85178.769322253575</v>
      </c>
      <c r="AX62" s="84">
        <f t="shared" si="340"/>
        <v>85511.953234862274</v>
      </c>
      <c r="AY62" s="84">
        <f t="shared" si="340"/>
        <v>63247.279230137639</v>
      </c>
      <c r="AZ62" s="84">
        <f t="shared" si="340"/>
        <v>63247.279230137639</v>
      </c>
      <c r="BA62" s="84">
        <f t="shared" si="340"/>
        <v>63247.279230137639</v>
      </c>
      <c r="BB62" s="84">
        <f t="shared" si="340"/>
        <v>63680.743172746334</v>
      </c>
      <c r="BC62" s="84">
        <f t="shared" si="340"/>
        <v>64113.927085355026</v>
      </c>
      <c r="BD62" s="84">
        <f t="shared" si="340"/>
        <v>42602.110997963726</v>
      </c>
      <c r="BE62" s="84">
        <f t="shared" si="340"/>
        <v>42935.294910572418</v>
      </c>
      <c r="BF62" s="84">
        <f t="shared" si="340"/>
        <v>41335.120905847783</v>
      </c>
      <c r="BG62" s="84">
        <f t="shared" si="340"/>
        <v>41335.120905847783</v>
      </c>
      <c r="BH62" s="84">
        <f t="shared" si="340"/>
        <v>41335.120905847783</v>
      </c>
      <c r="BI62" s="84">
        <f t="shared" si="340"/>
        <v>-13575.821948602963</v>
      </c>
      <c r="BJ62" s="84">
        <f t="shared" si="340"/>
        <v>-13142.638035994267</v>
      </c>
      <c r="BK62" s="84">
        <f t="shared" si="340"/>
        <v>-12709.454123385571</v>
      </c>
      <c r="BL62" s="84">
        <f t="shared" si="340"/>
        <v>-12376.270210776875</v>
      </c>
      <c r="BM62" s="84">
        <f>+BM40+BM61</f>
        <v>-15973.189029868181</v>
      </c>
      <c r="BN62" s="85">
        <f>+BN40+BN61</f>
        <v>-15973.189029868197</v>
      </c>
      <c r="BO62" s="86">
        <f t="shared" si="340"/>
        <v>-15973.189029868181</v>
      </c>
      <c r="BP62" s="84">
        <f t="shared" ref="BP62:CV62" si="341">+BP40+BP61</f>
        <v>-15973.189029868181</v>
      </c>
      <c r="BQ62" s="84">
        <f t="shared" si="341"/>
        <v>42139.262679631858</v>
      </c>
      <c r="BR62" s="84">
        <f t="shared" si="341"/>
        <v>27026.36728763186</v>
      </c>
      <c r="BS62" s="84">
        <f t="shared" si="341"/>
        <v>27518.829812965192</v>
      </c>
      <c r="BT62" s="84">
        <f t="shared" si="341"/>
        <v>27911.292338298525</v>
      </c>
      <c r="BU62" s="84">
        <f t="shared" si="341"/>
        <v>3367.0574669651978</v>
      </c>
      <c r="BV62" s="84">
        <f t="shared" si="341"/>
        <v>3367.0574669651978</v>
      </c>
      <c r="BW62" s="84">
        <f t="shared" si="341"/>
        <v>3367.0574669651978</v>
      </c>
      <c r="BX62" s="84">
        <f t="shared" si="341"/>
        <v>3669.8000222985311</v>
      </c>
      <c r="BY62" s="84">
        <f t="shared" si="341"/>
        <v>4162.2625476318644</v>
      </c>
      <c r="BZ62" s="84">
        <f t="shared" si="341"/>
        <v>4654.7250729651978</v>
      </c>
      <c r="CA62" s="84">
        <f t="shared" si="341"/>
        <v>5047.1875982985312</v>
      </c>
      <c r="CB62" s="84">
        <f t="shared" si="341"/>
        <v>-14912.047273034796</v>
      </c>
      <c r="CC62" s="84">
        <f t="shared" si="341"/>
        <v>-14912.047273034796</v>
      </c>
      <c r="CD62" s="84">
        <f t="shared" si="341"/>
        <v>-14912.047273034796</v>
      </c>
      <c r="CE62" s="84">
        <f t="shared" si="341"/>
        <v>37407.372458131838</v>
      </c>
      <c r="CF62" s="84">
        <f t="shared" si="341"/>
        <v>49199.834983465174</v>
      </c>
      <c r="CG62" s="84">
        <f t="shared" si="341"/>
        <v>49692.297508798511</v>
      </c>
      <c r="CH62" s="84">
        <f t="shared" si="341"/>
        <v>50084.760034131847</v>
      </c>
      <c r="CI62" s="84">
        <f t="shared" si="341"/>
        <v>23540.52516279852</v>
      </c>
      <c r="CJ62" s="84">
        <f t="shared" si="341"/>
        <v>23540.52516279852</v>
      </c>
      <c r="CK62" s="84">
        <f t="shared" si="341"/>
        <v>23540.52516279852</v>
      </c>
      <c r="CL62" s="84">
        <f t="shared" si="341"/>
        <v>24033.267718131854</v>
      </c>
      <c r="CM62" s="84">
        <f t="shared" si="341"/>
        <v>24525.730243465187</v>
      </c>
      <c r="CN62" s="84">
        <f t="shared" si="341"/>
        <v>26620.192768798519</v>
      </c>
      <c r="CO62" s="84">
        <f t="shared" si="341"/>
        <v>-20987.028364997834</v>
      </c>
      <c r="CP62" s="84">
        <f t="shared" si="341"/>
        <v>-31868.372071364502</v>
      </c>
      <c r="CQ62" s="84">
        <f t="shared" si="341"/>
        <v>-31868.372071364502</v>
      </c>
      <c r="CR62" s="242">
        <f t="shared" si="341"/>
        <v>-31868.372071364502</v>
      </c>
      <c r="CS62" s="85">
        <f t="shared" si="341"/>
        <v>-43168.372071364574</v>
      </c>
      <c r="CT62" s="86">
        <f>+CT40+CT61</f>
        <v>26399.172136222493</v>
      </c>
      <c r="CU62" s="86">
        <f t="shared" si="341"/>
        <v>809.01329246093155</v>
      </c>
      <c r="CV62" s="84">
        <f t="shared" si="341"/>
        <v>1075.55184536607</v>
      </c>
      <c r="CW62" s="84">
        <f t="shared" ref="CW62:EA62" si="342">+CW40+CW61</f>
        <v>1392.0903982712084</v>
      </c>
      <c r="CX62" s="84">
        <f t="shared" si="342"/>
        <v>-10180.84955549032</v>
      </c>
      <c r="CY62" s="84">
        <f t="shared" si="342"/>
        <v>-10180.84955549032</v>
      </c>
      <c r="CZ62" s="84">
        <f t="shared" si="342"/>
        <v>-10180.84955549032</v>
      </c>
      <c r="DA62" s="84">
        <f t="shared" si="342"/>
        <v>-9954.4869785851824</v>
      </c>
      <c r="DB62" s="84">
        <f t="shared" si="342"/>
        <v>-9537.9484256800442</v>
      </c>
      <c r="DC62" s="84">
        <f t="shared" si="342"/>
        <v>-9121.409872774906</v>
      </c>
      <c r="DD62" s="84">
        <f t="shared" si="342"/>
        <v>-8804.8713198697678</v>
      </c>
      <c r="DE62" s="84">
        <f t="shared" si="342"/>
        <v>-14377.811273631296</v>
      </c>
      <c r="DF62" s="84">
        <f t="shared" si="342"/>
        <v>-14377.811273631296</v>
      </c>
      <c r="DG62" s="84">
        <f t="shared" si="342"/>
        <v>-14377.811273631296</v>
      </c>
      <c r="DH62" s="84">
        <f t="shared" si="342"/>
        <v>50939.082699107152</v>
      </c>
      <c r="DI62" s="84">
        <f t="shared" si="342"/>
        <v>51355.621252012294</v>
      </c>
      <c r="DJ62" s="84">
        <f t="shared" si="342"/>
        <v>38772.159804917435</v>
      </c>
      <c r="DK62" s="84">
        <f t="shared" si="342"/>
        <v>35088.698357822577</v>
      </c>
      <c r="DL62" s="84">
        <f t="shared" si="342"/>
        <v>-12688.10083025162</v>
      </c>
      <c r="DM62" s="84">
        <f t="shared" si="342"/>
        <v>-12688.10083025162</v>
      </c>
      <c r="DN62" s="84">
        <f t="shared" si="342"/>
        <v>-12688.10083025162</v>
      </c>
      <c r="DO62" s="84">
        <f t="shared" si="342"/>
        <v>-34271.738253346484</v>
      </c>
      <c r="DP62" s="84">
        <f t="shared" si="342"/>
        <v>-33855.199700441342</v>
      </c>
      <c r="DQ62" s="84">
        <f t="shared" si="342"/>
        <v>-30936.661147536204</v>
      </c>
      <c r="DR62" s="84">
        <f t="shared" si="342"/>
        <v>-30620.122594631066</v>
      </c>
      <c r="DS62" s="84">
        <f t="shared" si="342"/>
        <v>-30233.584041725895</v>
      </c>
      <c r="DT62" s="84">
        <f t="shared" si="342"/>
        <v>-30233.584041725895</v>
      </c>
      <c r="DU62" s="84">
        <f t="shared" si="342"/>
        <v>-30233.584041725895</v>
      </c>
      <c r="DV62" s="84">
        <f t="shared" si="342"/>
        <v>-41160.924964820755</v>
      </c>
      <c r="DW62" s="84">
        <f t="shared" si="342"/>
        <v>-40744.386411915613</v>
      </c>
      <c r="DX62" s="84">
        <f t="shared" si="342"/>
        <v>-40477.950590710476</v>
      </c>
      <c r="DY62" s="85">
        <f>+DY40+DY61</f>
        <v>-40477.950590710592</v>
      </c>
      <c r="DZ62" s="86">
        <f t="shared" si="342"/>
        <v>-36565.264361896247</v>
      </c>
      <c r="EA62" s="84">
        <f t="shared" si="342"/>
        <v>-15018.681434915343</v>
      </c>
      <c r="EB62" s="84">
        <f t="shared" ref="EB62:EZ62" si="343">+EB40+EB61</f>
        <v>-15018.681434915343</v>
      </c>
      <c r="EC62" s="84">
        <f t="shared" si="343"/>
        <v>-15018.681434915343</v>
      </c>
      <c r="ED62" s="84">
        <f t="shared" si="343"/>
        <v>-14484.715176101114</v>
      </c>
      <c r="EE62" s="84">
        <f t="shared" si="343"/>
        <v>-13951.028947286884</v>
      </c>
      <c r="EF62" s="84">
        <f t="shared" si="343"/>
        <v>-13417.342718472655</v>
      </c>
      <c r="EG62" s="84">
        <f t="shared" si="343"/>
        <v>-12983.656489658426</v>
      </c>
      <c r="EH62" s="84">
        <f t="shared" si="343"/>
        <v>-21797.304210177528</v>
      </c>
      <c r="EI62" s="84">
        <f t="shared" si="343"/>
        <v>-21797.304210177528</v>
      </c>
      <c r="EJ62" s="84">
        <f t="shared" si="343"/>
        <v>-21797.304210177528</v>
      </c>
      <c r="EK62" s="84">
        <f t="shared" si="343"/>
        <v>-21263.337951363297</v>
      </c>
      <c r="EL62" s="84">
        <f t="shared" si="343"/>
        <v>-20729.651722549068</v>
      </c>
      <c r="EM62" s="84">
        <f t="shared" si="343"/>
        <v>-20195.965493734839</v>
      </c>
      <c r="EN62" s="84">
        <f t="shared" si="343"/>
        <v>58537.812405912686</v>
      </c>
      <c r="EO62" s="84">
        <f t="shared" si="343"/>
        <v>40414.164685393582</v>
      </c>
      <c r="EP62" s="84">
        <f t="shared" si="343"/>
        <v>40414.164685393582</v>
      </c>
      <c r="EQ62" s="84">
        <f t="shared" si="343"/>
        <v>40414.164685393582</v>
      </c>
      <c r="ER62" s="84">
        <f t="shared" si="343"/>
        <v>40948.130944207813</v>
      </c>
      <c r="ES62" s="84">
        <f t="shared" si="343"/>
        <v>41481.817173022042</v>
      </c>
      <c r="ET62" s="84">
        <f t="shared" si="343"/>
        <v>42015.503401836271</v>
      </c>
      <c r="EU62" s="84">
        <f t="shared" si="343"/>
        <v>20449.1896306505</v>
      </c>
      <c r="EV62" s="84">
        <f t="shared" si="343"/>
        <v>15325.5419101314</v>
      </c>
      <c r="EW62" s="84">
        <f t="shared" si="343"/>
        <v>15325.5419101314</v>
      </c>
      <c r="EX62" s="84">
        <f t="shared" si="343"/>
        <v>15325.5419101314</v>
      </c>
      <c r="EY62" s="84">
        <f t="shared" si="343"/>
        <v>17396.508168945631</v>
      </c>
      <c r="EZ62" s="84">
        <f t="shared" si="343"/>
        <v>-26163.877916860114</v>
      </c>
      <c r="FA62" s="84">
        <f>+FA40+FA61</f>
        <v>-36973.895188045884</v>
      </c>
      <c r="FB62" s="84">
        <f>+FB40+FB61</f>
        <v>-28540.208959231655</v>
      </c>
      <c r="FC62" s="84">
        <f>+FC40+FC61</f>
        <v>-37163.959411450756</v>
      </c>
      <c r="FD62" s="84">
        <f>+FD40+FD61</f>
        <v>-37163.959411450756</v>
      </c>
      <c r="FE62" s="85">
        <f>+FE40+FE61</f>
        <v>-37163.959411450924</v>
      </c>
    </row>
    <row r="63" spans="1:165" s="20" customFormat="1" x14ac:dyDescent="0.25">
      <c r="A63" s="19" t="s">
        <v>101</v>
      </c>
      <c r="B63" s="201" t="s">
        <v>102</v>
      </c>
      <c r="C63" s="72"/>
      <c r="D63" s="126"/>
      <c r="E63" s="126"/>
      <c r="F63" s="126"/>
      <c r="G63" s="126"/>
      <c r="H63" s="126"/>
      <c r="I63" s="126"/>
      <c r="J63" s="126"/>
      <c r="K63" s="126"/>
      <c r="L63" s="126"/>
      <c r="M63" s="126"/>
      <c r="N63" s="126"/>
      <c r="O63" s="126"/>
      <c r="P63" s="126"/>
      <c r="Q63" s="126"/>
      <c r="R63" s="79"/>
      <c r="S63" s="126"/>
      <c r="T63" s="126"/>
      <c r="U63" s="126"/>
      <c r="V63" s="126"/>
      <c r="W63" s="126"/>
      <c r="X63" s="126"/>
      <c r="Y63" s="126"/>
      <c r="Z63" s="126"/>
      <c r="AA63" s="126"/>
      <c r="AB63" s="126"/>
      <c r="AC63" s="126"/>
      <c r="AD63" s="126"/>
      <c r="AE63" s="126"/>
      <c r="AF63" s="126"/>
      <c r="AG63" s="126"/>
      <c r="AH63" s="127">
        <f>SUM(D63:AG63)</f>
        <v>0</v>
      </c>
      <c r="AI63" s="128"/>
      <c r="AJ63" s="128"/>
      <c r="AK63" s="128"/>
      <c r="AL63" s="128"/>
      <c r="AM63" s="126"/>
      <c r="AN63" s="126"/>
      <c r="AO63" s="126"/>
      <c r="AP63" s="126"/>
      <c r="AQ63" s="126"/>
      <c r="AR63" s="126"/>
      <c r="AS63" s="126"/>
      <c r="AT63" s="126"/>
      <c r="AU63" s="126"/>
      <c r="AV63" s="126"/>
      <c r="AW63" s="126"/>
      <c r="AX63" s="126"/>
      <c r="AY63" s="126"/>
      <c r="AZ63" s="126"/>
      <c r="BA63" s="126"/>
      <c r="BB63" s="79"/>
      <c r="BC63" s="126"/>
      <c r="BD63" s="126"/>
      <c r="BE63" s="126"/>
      <c r="BF63" s="126"/>
      <c r="BG63" s="126"/>
      <c r="BH63" s="126"/>
      <c r="BI63" s="126"/>
      <c r="BJ63" s="126"/>
      <c r="BK63" s="126"/>
      <c r="BL63" s="126"/>
      <c r="BM63" s="126"/>
      <c r="BN63" s="127">
        <f>SUM(AI63:BM63)</f>
        <v>0</v>
      </c>
      <c r="BO63" s="128"/>
      <c r="BP63" s="126"/>
      <c r="BQ63" s="126"/>
      <c r="BR63" s="126"/>
      <c r="BS63" s="126"/>
      <c r="BT63" s="126"/>
      <c r="BU63" s="126"/>
      <c r="BV63" s="126"/>
      <c r="BW63" s="126"/>
      <c r="BX63" s="126"/>
      <c r="BY63" s="126"/>
      <c r="BZ63" s="126"/>
      <c r="CA63" s="126"/>
      <c r="CB63" s="126"/>
      <c r="CC63" s="126"/>
      <c r="CD63" s="126"/>
      <c r="CE63" s="79"/>
      <c r="CF63" s="126"/>
      <c r="CG63" s="126"/>
      <c r="CH63" s="126"/>
      <c r="CI63" s="126"/>
      <c r="CJ63" s="126"/>
      <c r="CK63" s="126"/>
      <c r="CL63" s="126"/>
      <c r="CM63" s="126"/>
      <c r="CN63" s="126"/>
      <c r="CO63" s="126"/>
      <c r="CP63" s="126"/>
      <c r="CQ63" s="126"/>
      <c r="CR63" s="244"/>
      <c r="CS63" s="127">
        <f>SUM(BO63:CR63)</f>
        <v>0</v>
      </c>
      <c r="CT63" s="128"/>
      <c r="CU63" s="128"/>
      <c r="CV63" s="126"/>
      <c r="CW63" s="126"/>
      <c r="CX63" s="126"/>
      <c r="CY63" s="126"/>
      <c r="CZ63" s="126"/>
      <c r="DA63" s="126"/>
      <c r="DB63" s="126"/>
      <c r="DC63" s="126"/>
      <c r="DD63" s="126"/>
      <c r="DE63" s="126"/>
      <c r="DF63" s="126"/>
      <c r="DG63" s="126"/>
      <c r="DH63" s="121"/>
      <c r="DI63" s="126"/>
      <c r="DJ63" s="126"/>
      <c r="DK63" s="126"/>
      <c r="DL63" s="126"/>
      <c r="DM63" s="126"/>
      <c r="DN63" s="126"/>
      <c r="DO63" s="126"/>
      <c r="DP63" s="126"/>
      <c r="DQ63" s="126"/>
      <c r="DR63" s="126"/>
      <c r="DS63" s="126"/>
      <c r="DT63" s="126"/>
      <c r="DU63" s="126"/>
      <c r="DV63" s="126"/>
      <c r="DW63" s="126"/>
      <c r="DX63" s="126"/>
      <c r="DY63" s="127">
        <f>SUM(CT63:DX63)</f>
        <v>0</v>
      </c>
      <c r="DZ63" s="128"/>
      <c r="EA63" s="126"/>
      <c r="EB63" s="126"/>
      <c r="EC63" s="126"/>
      <c r="ED63" s="126"/>
      <c r="EE63" s="126"/>
      <c r="EF63" s="126"/>
      <c r="EG63" s="126"/>
      <c r="EH63" s="126"/>
      <c r="EI63" s="126"/>
      <c r="EJ63" s="126"/>
      <c r="EK63" s="126"/>
      <c r="EL63" s="126"/>
      <c r="EM63" s="126"/>
      <c r="EN63" s="126"/>
      <c r="EO63" s="126"/>
      <c r="EP63" s="126"/>
      <c r="EQ63" s="126"/>
      <c r="ER63" s="121"/>
      <c r="ES63" s="126"/>
      <c r="ET63" s="126"/>
      <c r="EU63" s="126"/>
      <c r="EV63" s="126"/>
      <c r="EW63" s="126"/>
      <c r="EX63" s="126"/>
      <c r="EY63" s="126"/>
      <c r="EZ63" s="126"/>
      <c r="FA63" s="126"/>
      <c r="FB63" s="126"/>
      <c r="FC63" s="126"/>
      <c r="FD63" s="126"/>
      <c r="FE63" s="127">
        <f>SUM(DZ63:FD63)</f>
        <v>0</v>
      </c>
      <c r="FF63"/>
      <c r="FG63"/>
      <c r="FH63"/>
      <c r="FI63"/>
    </row>
    <row r="64" spans="1:165" s="20" customFormat="1" x14ac:dyDescent="0.25">
      <c r="A64" s="19" t="s">
        <v>101</v>
      </c>
      <c r="B64" s="201" t="s">
        <v>103</v>
      </c>
      <c r="C64" s="72"/>
      <c r="D64" s="126"/>
      <c r="E64" s="126"/>
      <c r="F64" s="126"/>
      <c r="G64" s="126"/>
      <c r="H64" s="126"/>
      <c r="I64" s="126"/>
      <c r="J64" s="126"/>
      <c r="K64" s="126"/>
      <c r="L64" s="126"/>
      <c r="M64" s="126"/>
      <c r="N64" s="126"/>
      <c r="O64" s="126"/>
      <c r="P64" s="126"/>
      <c r="Q64" s="126"/>
      <c r="R64" s="79"/>
      <c r="S64" s="126"/>
      <c r="T64" s="126"/>
      <c r="U64" s="126"/>
      <c r="V64" s="126"/>
      <c r="W64" s="126"/>
      <c r="X64" s="126"/>
      <c r="Y64" s="126"/>
      <c r="Z64" s="126"/>
      <c r="AA64" s="126"/>
      <c r="AB64" s="126"/>
      <c r="AC64" s="126"/>
      <c r="AD64" s="126"/>
      <c r="AE64" s="126"/>
      <c r="AF64" s="126"/>
      <c r="AG64" s="126"/>
      <c r="AH64" s="127">
        <f>SUM(D64:AG64)</f>
        <v>0</v>
      </c>
      <c r="AI64" s="128"/>
      <c r="AJ64" s="128"/>
      <c r="AK64" s="128"/>
      <c r="AL64" s="128"/>
      <c r="AM64" s="126"/>
      <c r="AN64" s="126"/>
      <c r="AO64" s="126"/>
      <c r="AP64" s="126"/>
      <c r="AQ64" s="126"/>
      <c r="AR64" s="126"/>
      <c r="AS64" s="126"/>
      <c r="AT64" s="126"/>
      <c r="AU64" s="126"/>
      <c r="AV64" s="126"/>
      <c r="AW64" s="126"/>
      <c r="AX64" s="126"/>
      <c r="AY64" s="126"/>
      <c r="AZ64" s="126"/>
      <c r="BA64" s="126"/>
      <c r="BB64" s="79"/>
      <c r="BC64" s="126"/>
      <c r="BD64" s="126"/>
      <c r="BE64" s="126"/>
      <c r="BF64" s="126"/>
      <c r="BG64" s="126"/>
      <c r="BH64" s="126"/>
      <c r="BI64" s="126"/>
      <c r="BJ64" s="126"/>
      <c r="BK64" s="126"/>
      <c r="BL64" s="126"/>
      <c r="BM64" s="126"/>
      <c r="BN64" s="127">
        <f>SUM(AI64:BM64)</f>
        <v>0</v>
      </c>
      <c r="BO64" s="128"/>
      <c r="BP64" s="126"/>
      <c r="BQ64" s="126"/>
      <c r="BR64" s="126"/>
      <c r="BS64" s="126"/>
      <c r="BT64" s="126"/>
      <c r="BU64" s="126"/>
      <c r="BV64" s="126"/>
      <c r="BW64" s="126"/>
      <c r="BX64" s="126"/>
      <c r="BY64" s="126"/>
      <c r="BZ64" s="126"/>
      <c r="CA64" s="126"/>
      <c r="CB64" s="126"/>
      <c r="CC64" s="126"/>
      <c r="CD64" s="126"/>
      <c r="CE64" s="79">
        <v>11300</v>
      </c>
      <c r="CF64" s="126"/>
      <c r="CG64" s="126"/>
      <c r="CH64" s="126"/>
      <c r="CI64" s="126"/>
      <c r="CJ64" s="126"/>
      <c r="CK64" s="126"/>
      <c r="CL64" s="126"/>
      <c r="CM64" s="126"/>
      <c r="CN64" s="126"/>
      <c r="CO64" s="126"/>
      <c r="CP64" s="126"/>
      <c r="CQ64" s="126"/>
      <c r="CR64" s="244"/>
      <c r="CS64" s="127">
        <f>SUM(BO64:CR64)</f>
        <v>11300</v>
      </c>
      <c r="CT64" s="128"/>
      <c r="CU64" s="128"/>
      <c r="CV64" s="126"/>
      <c r="CW64" s="126"/>
      <c r="CX64" s="126"/>
      <c r="CY64" s="126"/>
      <c r="CZ64" s="126"/>
      <c r="DA64" s="126"/>
      <c r="DB64" s="126"/>
      <c r="DC64" s="126"/>
      <c r="DD64" s="126"/>
      <c r="DE64" s="126"/>
      <c r="DF64" s="126"/>
      <c r="DG64" s="126"/>
      <c r="DH64" s="121"/>
      <c r="DI64" s="126"/>
      <c r="DJ64" s="126"/>
      <c r="DK64" s="126"/>
      <c r="DL64" s="126"/>
      <c r="DM64" s="126"/>
      <c r="DN64" s="126"/>
      <c r="DO64" s="126"/>
      <c r="DP64" s="126"/>
      <c r="DQ64" s="126"/>
      <c r="DR64" s="126"/>
      <c r="DS64" s="126"/>
      <c r="DT64" s="126"/>
      <c r="DU64" s="126"/>
      <c r="DV64" s="126"/>
      <c r="DW64" s="126"/>
      <c r="DX64" s="126"/>
      <c r="DY64" s="127">
        <f>SUM(CT64:DX64)</f>
        <v>0</v>
      </c>
      <c r="DZ64" s="128"/>
      <c r="EA64" s="126"/>
      <c r="EB64" s="126"/>
      <c r="EC64" s="126"/>
      <c r="ED64" s="126"/>
      <c r="EE64" s="126"/>
      <c r="EF64" s="126"/>
      <c r="EG64" s="126"/>
      <c r="EH64" s="126"/>
      <c r="EI64" s="126"/>
      <c r="EJ64" s="126"/>
      <c r="EK64" s="126"/>
      <c r="EL64" s="126"/>
      <c r="EM64" s="126"/>
      <c r="EN64" s="126"/>
      <c r="EO64" s="126"/>
      <c r="EP64" s="126"/>
      <c r="EQ64" s="126"/>
      <c r="ER64" s="121"/>
      <c r="ES64" s="126"/>
      <c r="ET64" s="126"/>
      <c r="EU64" s="126"/>
      <c r="EV64" s="126"/>
      <c r="EW64" s="126"/>
      <c r="EX64" s="126"/>
      <c r="EY64" s="126"/>
      <c r="EZ64" s="126"/>
      <c r="FA64" s="126"/>
      <c r="FB64" s="126"/>
      <c r="FC64" s="126"/>
      <c r="FD64" s="126"/>
      <c r="FE64" s="127">
        <f>SUM(DZ64:FD64)</f>
        <v>0</v>
      </c>
      <c r="FF64"/>
      <c r="FG64"/>
      <c r="FH64"/>
      <c r="FI64"/>
    </row>
    <row r="65" spans="1:165" x14ac:dyDescent="0.25">
      <c r="A65" s="1"/>
      <c r="B65" s="13" t="s">
        <v>104</v>
      </c>
      <c r="C65" s="84">
        <f>C40+C61</f>
        <v>4427</v>
      </c>
      <c r="D65" s="84">
        <f>SUM(D62:D64)</f>
        <v>6211.7</v>
      </c>
      <c r="E65" s="84">
        <f t="shared" ref="E65:AF65" si="344">SUM(E62:E64)</f>
        <v>65945.463000000003</v>
      </c>
      <c r="F65" s="84">
        <f t="shared" si="344"/>
        <v>48221.024000000005</v>
      </c>
      <c r="G65" s="84">
        <f t="shared" si="344"/>
        <v>48719.307000000008</v>
      </c>
      <c r="H65" s="84">
        <f t="shared" si="344"/>
        <v>47955.76200000001</v>
      </c>
      <c r="I65" s="84">
        <f t="shared" si="344"/>
        <v>47955.76200000001</v>
      </c>
      <c r="J65" s="84">
        <f t="shared" si="344"/>
        <v>47955.76200000001</v>
      </c>
      <c r="K65" s="84">
        <f t="shared" si="344"/>
        <v>47360.606600000006</v>
      </c>
      <c r="L65" s="84">
        <f t="shared" si="344"/>
        <v>47623.740600000005</v>
      </c>
      <c r="M65" s="84">
        <f t="shared" si="344"/>
        <v>47959.960600000006</v>
      </c>
      <c r="N65" s="84">
        <f t="shared" si="344"/>
        <v>47942.160600000003</v>
      </c>
      <c r="O65" s="84">
        <f t="shared" si="344"/>
        <v>33854.955600000001</v>
      </c>
      <c r="P65" s="84">
        <f t="shared" si="344"/>
        <v>33854.955600000001</v>
      </c>
      <c r="Q65" s="84">
        <f t="shared" si="344"/>
        <v>33854.955600000001</v>
      </c>
      <c r="R65" s="84">
        <f t="shared" ref="R65" si="345">SUM(R62:R64)</f>
        <v>88439.717600000004</v>
      </c>
      <c r="S65" s="84">
        <f t="shared" si="344"/>
        <v>88607.792600000001</v>
      </c>
      <c r="T65" s="84">
        <f t="shared" si="344"/>
        <v>89058.0046</v>
      </c>
      <c r="U65" s="84">
        <f t="shared" si="344"/>
        <v>89042.635599999994</v>
      </c>
      <c r="V65" s="84">
        <f t="shared" si="344"/>
        <v>64609.760599999994</v>
      </c>
      <c r="W65" s="84">
        <f t="shared" si="344"/>
        <v>64609.760599999994</v>
      </c>
      <c r="X65" s="84">
        <f t="shared" si="344"/>
        <v>64609.760599999994</v>
      </c>
      <c r="Y65" s="84">
        <f t="shared" si="344"/>
        <v>39142.246599999991</v>
      </c>
      <c r="Z65" s="84">
        <f t="shared" si="344"/>
        <v>39280.323599999989</v>
      </c>
      <c r="AA65" s="84">
        <f t="shared" si="344"/>
        <v>39397.843599999986</v>
      </c>
      <c r="AB65" s="84">
        <f t="shared" si="344"/>
        <v>42708.100599999983</v>
      </c>
      <c r="AC65" s="84">
        <f t="shared" si="344"/>
        <v>-8959.1794000000154</v>
      </c>
      <c r="AD65" s="84">
        <f t="shared" si="344"/>
        <v>-8959.1794000000154</v>
      </c>
      <c r="AE65" s="84">
        <f t="shared" si="344"/>
        <v>-8959.1794000000154</v>
      </c>
      <c r="AF65" s="84">
        <f t="shared" si="344"/>
        <v>-9122.7774000000154</v>
      </c>
      <c r="AG65" s="84">
        <f>SUM(AG62:AG64)</f>
        <v>-8256.2704000000158</v>
      </c>
      <c r="AH65" s="85">
        <f>SUM(AH62:AH64)</f>
        <v>-8256.2704000000376</v>
      </c>
      <c r="AI65" s="86">
        <f t="shared" ref="AI65" si="346">SUM(AI62:AI64)</f>
        <v>48985.963139999985</v>
      </c>
      <c r="AJ65" s="86">
        <f t="shared" ref="AJ65:AL65" si="347">SUM(AJ62:AJ64)</f>
        <v>49319.147052608678</v>
      </c>
      <c r="AK65" s="86">
        <f t="shared" si="347"/>
        <v>27581.973047884043</v>
      </c>
      <c r="AL65" s="86">
        <f t="shared" si="347"/>
        <v>27581.973047884043</v>
      </c>
      <c r="AM65" s="84">
        <f t="shared" ref="AM65" si="348">SUM(AM62:AM64)</f>
        <v>27581.973047884043</v>
      </c>
      <c r="AN65" s="84">
        <f t="shared" ref="AN65" si="349">SUM(AN62:AN64)</f>
        <v>28015.436990492737</v>
      </c>
      <c r="AO65" s="84">
        <f t="shared" ref="AO65" si="350">SUM(AO62:AO64)</f>
        <v>28448.620903101433</v>
      </c>
      <c r="AP65" s="84">
        <f t="shared" ref="AP65" si="351">SUM(AP62:AP64)</f>
        <v>28881.804815710129</v>
      </c>
      <c r="AQ65" s="84">
        <f t="shared" ref="AQ65" si="352">SUM(AQ62:AQ64)</f>
        <v>29024.988728318825</v>
      </c>
      <c r="AR65" s="84">
        <f t="shared" ref="AR65" si="353">SUM(AR62:AR64)</f>
        <v>19822.814723594187</v>
      </c>
      <c r="AS65" s="84">
        <f t="shared" ref="AS65" si="354">SUM(AS62:AS64)</f>
        <v>19822.814723594187</v>
      </c>
      <c r="AT65" s="84">
        <f t="shared" ref="AT65" si="355">SUM(AT62:AT64)</f>
        <v>19822.814723594187</v>
      </c>
      <c r="AU65" s="84">
        <f t="shared" ref="AU65" si="356">SUM(AU62:AU64)</f>
        <v>20256.278666202881</v>
      </c>
      <c r="AV65" s="84">
        <f t="shared" ref="AV65" si="357">SUM(AV62:AV64)</f>
        <v>20689.462578811577</v>
      </c>
      <c r="AW65" s="84">
        <f t="shared" ref="AW65" si="358">SUM(AW62:AW64)</f>
        <v>85178.769322253575</v>
      </c>
      <c r="AX65" s="84">
        <f t="shared" ref="AX65" si="359">SUM(AX62:AX64)</f>
        <v>85511.953234862274</v>
      </c>
      <c r="AY65" s="84">
        <f t="shared" ref="AY65" si="360">SUM(AY62:AY64)</f>
        <v>63247.279230137639</v>
      </c>
      <c r="AZ65" s="84">
        <f t="shared" ref="AZ65" si="361">SUM(AZ62:AZ64)</f>
        <v>63247.279230137639</v>
      </c>
      <c r="BA65" s="84">
        <f t="shared" ref="BA65" si="362">SUM(BA62:BA64)</f>
        <v>63247.279230137639</v>
      </c>
      <c r="BB65" s="84">
        <f t="shared" ref="BB65" si="363">SUM(BB62:BB64)</f>
        <v>63680.743172746334</v>
      </c>
      <c r="BC65" s="84">
        <f t="shared" ref="BC65" si="364">SUM(BC62:BC64)</f>
        <v>64113.927085355026</v>
      </c>
      <c r="BD65" s="84">
        <f t="shared" ref="BD65" si="365">SUM(BD62:BD64)</f>
        <v>42602.110997963726</v>
      </c>
      <c r="BE65" s="84">
        <f t="shared" ref="BE65" si="366">SUM(BE62:BE64)</f>
        <v>42935.294910572418</v>
      </c>
      <c r="BF65" s="84">
        <f t="shared" ref="BF65" si="367">SUM(BF62:BF64)</f>
        <v>41335.120905847783</v>
      </c>
      <c r="BG65" s="84">
        <f t="shared" ref="BG65" si="368">SUM(BG62:BG64)</f>
        <v>41335.120905847783</v>
      </c>
      <c r="BH65" s="84">
        <f t="shared" ref="BH65" si="369">SUM(BH62:BH64)</f>
        <v>41335.120905847783</v>
      </c>
      <c r="BI65" s="84">
        <f t="shared" ref="BI65:BL65" si="370">SUM(BI62:BI64)</f>
        <v>-13575.821948602963</v>
      </c>
      <c r="BJ65" s="84">
        <f t="shared" si="370"/>
        <v>-13142.638035994267</v>
      </c>
      <c r="BK65" s="84">
        <f t="shared" si="370"/>
        <v>-12709.454123385571</v>
      </c>
      <c r="BL65" s="84">
        <f t="shared" si="370"/>
        <v>-12376.270210776875</v>
      </c>
      <c r="BM65" s="84">
        <f>SUM(BM62:BM64)</f>
        <v>-15973.189029868181</v>
      </c>
      <c r="BN65" s="85">
        <f>SUM(BN62:BN64)</f>
        <v>-15973.189029868197</v>
      </c>
      <c r="BO65" s="86">
        <f t="shared" ref="BO65" si="371">SUM(BO62:BO64)</f>
        <v>-15973.189029868181</v>
      </c>
      <c r="BP65" s="84">
        <f t="shared" ref="BP65" si="372">SUM(BP62:BP64)</f>
        <v>-15973.189029868181</v>
      </c>
      <c r="BQ65" s="84">
        <f t="shared" ref="BQ65" si="373">SUM(BQ62:BQ64)</f>
        <v>42139.262679631858</v>
      </c>
      <c r="BR65" s="84">
        <f t="shared" ref="BR65" si="374">SUM(BR62:BR64)</f>
        <v>27026.36728763186</v>
      </c>
      <c r="BS65" s="84">
        <f t="shared" ref="BS65" si="375">SUM(BS62:BS64)</f>
        <v>27518.829812965192</v>
      </c>
      <c r="BT65" s="84">
        <f t="shared" ref="BT65" si="376">SUM(BT62:BT64)</f>
        <v>27911.292338298525</v>
      </c>
      <c r="BU65" s="84">
        <f t="shared" ref="BU65" si="377">SUM(BU62:BU64)</f>
        <v>3367.0574669651978</v>
      </c>
      <c r="BV65" s="84">
        <f t="shared" ref="BV65" si="378">SUM(BV62:BV64)</f>
        <v>3367.0574669651978</v>
      </c>
      <c r="BW65" s="84">
        <f t="shared" ref="BW65" si="379">SUM(BW62:BW64)</f>
        <v>3367.0574669651978</v>
      </c>
      <c r="BX65" s="84">
        <f t="shared" ref="BX65" si="380">SUM(BX62:BX64)</f>
        <v>3669.8000222985311</v>
      </c>
      <c r="BY65" s="84">
        <f t="shared" ref="BY65" si="381">SUM(BY62:BY64)</f>
        <v>4162.2625476318644</v>
      </c>
      <c r="BZ65" s="84">
        <f t="shared" ref="BZ65" si="382">SUM(BZ62:BZ64)</f>
        <v>4654.7250729651978</v>
      </c>
      <c r="CA65" s="84">
        <f t="shared" ref="CA65" si="383">SUM(CA62:CA64)</f>
        <v>5047.1875982985312</v>
      </c>
      <c r="CB65" s="84">
        <f t="shared" ref="CB65" si="384">SUM(CB62:CB64)</f>
        <v>-14912.047273034796</v>
      </c>
      <c r="CC65" s="84">
        <f t="shared" ref="CC65" si="385">SUM(CC62:CC64)</f>
        <v>-14912.047273034796</v>
      </c>
      <c r="CD65" s="84">
        <f t="shared" ref="CD65" si="386">SUM(CD62:CD64)</f>
        <v>-14912.047273034796</v>
      </c>
      <c r="CE65" s="84">
        <f t="shared" ref="CE65" si="387">SUM(CE62:CE64)</f>
        <v>48707.372458131838</v>
      </c>
      <c r="CF65" s="84">
        <f>SUM(CF62:CF64)</f>
        <v>49199.834983465174</v>
      </c>
      <c r="CG65" s="84">
        <f t="shared" ref="CG65" si="388">SUM(CG62:CG64)</f>
        <v>49692.297508798511</v>
      </c>
      <c r="CH65" s="84">
        <f t="shared" ref="CH65" si="389">SUM(CH62:CH64)</f>
        <v>50084.760034131847</v>
      </c>
      <c r="CI65" s="84">
        <f t="shared" ref="CI65" si="390">SUM(CI62:CI64)</f>
        <v>23540.52516279852</v>
      </c>
      <c r="CJ65" s="84">
        <f>SUM(CJ62:CJ64)</f>
        <v>23540.52516279852</v>
      </c>
      <c r="CK65" s="84">
        <f>SUM(CK62:CK64)</f>
        <v>23540.52516279852</v>
      </c>
      <c r="CL65" s="84">
        <f t="shared" ref="CL65" si="391">SUM(CL62:CL64)</f>
        <v>24033.267718131854</v>
      </c>
      <c r="CM65" s="84">
        <f t="shared" ref="CM65" si="392">SUM(CM62:CM64)</f>
        <v>24525.730243465187</v>
      </c>
      <c r="CN65" s="84">
        <f t="shared" ref="CN65:CS65" si="393">SUM(CN62:CN64)</f>
        <v>26620.192768798519</v>
      </c>
      <c r="CO65" s="84">
        <f t="shared" si="393"/>
        <v>-20987.028364997834</v>
      </c>
      <c r="CP65" s="84">
        <f t="shared" si="393"/>
        <v>-31868.372071364502</v>
      </c>
      <c r="CQ65" s="84">
        <f t="shared" si="393"/>
        <v>-31868.372071364502</v>
      </c>
      <c r="CR65" s="242">
        <f t="shared" si="393"/>
        <v>-31868.372071364502</v>
      </c>
      <c r="CS65" s="85">
        <f t="shared" si="393"/>
        <v>-31868.372071364574</v>
      </c>
      <c r="CT65" s="86">
        <f>SUM(CT62:CT64)</f>
        <v>26399.172136222493</v>
      </c>
      <c r="CU65" s="86">
        <f t="shared" ref="CU65" si="394">SUM(CU62:CU64)</f>
        <v>809.01329246093155</v>
      </c>
      <c r="CV65" s="84">
        <f t="shared" ref="CV65" si="395">SUM(CV62:CV64)</f>
        <v>1075.55184536607</v>
      </c>
      <c r="CW65" s="84">
        <f t="shared" ref="CW65" si="396">SUM(CW62:CW64)</f>
        <v>1392.0903982712084</v>
      </c>
      <c r="CX65" s="84">
        <f t="shared" ref="CX65" si="397">SUM(CX62:CX64)</f>
        <v>-10180.84955549032</v>
      </c>
      <c r="CY65" s="84">
        <f t="shared" ref="CY65" si="398">SUM(CY62:CY64)</f>
        <v>-10180.84955549032</v>
      </c>
      <c r="CZ65" s="84">
        <f t="shared" ref="CZ65" si="399">SUM(CZ62:CZ64)</f>
        <v>-10180.84955549032</v>
      </c>
      <c r="DA65" s="84">
        <f t="shared" ref="DA65" si="400">SUM(DA62:DA64)</f>
        <v>-9954.4869785851824</v>
      </c>
      <c r="DB65" s="84">
        <f t="shared" ref="DB65" si="401">SUM(DB62:DB64)</f>
        <v>-9537.9484256800442</v>
      </c>
      <c r="DC65" s="84">
        <f t="shared" ref="DC65" si="402">SUM(DC62:DC64)</f>
        <v>-9121.409872774906</v>
      </c>
      <c r="DD65" s="84">
        <f t="shared" ref="DD65" si="403">SUM(DD62:DD64)</f>
        <v>-8804.8713198697678</v>
      </c>
      <c r="DE65" s="84">
        <f t="shared" ref="DE65" si="404">SUM(DE62:DE64)</f>
        <v>-14377.811273631296</v>
      </c>
      <c r="DF65" s="84">
        <f t="shared" ref="DF65" si="405">SUM(DF62:DF64)</f>
        <v>-14377.811273631296</v>
      </c>
      <c r="DG65" s="84">
        <f t="shared" ref="DG65" si="406">SUM(DG62:DG64)</f>
        <v>-14377.811273631296</v>
      </c>
      <c r="DH65" s="84">
        <f t="shared" ref="DH65" si="407">SUM(DH62:DH64)</f>
        <v>50939.082699107152</v>
      </c>
      <c r="DI65" s="84">
        <f t="shared" ref="DI65" si="408">SUM(DI62:DI64)</f>
        <v>51355.621252012294</v>
      </c>
      <c r="DJ65" s="84">
        <f t="shared" ref="DJ65" si="409">SUM(DJ62:DJ64)</f>
        <v>38772.159804917435</v>
      </c>
      <c r="DK65" s="84">
        <f t="shared" ref="DK65" si="410">SUM(DK62:DK64)</f>
        <v>35088.698357822577</v>
      </c>
      <c r="DL65" s="84">
        <f t="shared" ref="DL65" si="411">SUM(DL62:DL64)</f>
        <v>-12688.10083025162</v>
      </c>
      <c r="DM65" s="84">
        <f t="shared" ref="DM65" si="412">SUM(DM62:DM64)</f>
        <v>-12688.10083025162</v>
      </c>
      <c r="DN65" s="84">
        <f t="shared" ref="DN65" si="413">SUM(DN62:DN64)</f>
        <v>-12688.10083025162</v>
      </c>
      <c r="DO65" s="84">
        <f t="shared" ref="DO65" si="414">SUM(DO62:DO64)</f>
        <v>-34271.738253346484</v>
      </c>
      <c r="DP65" s="84">
        <f t="shared" ref="DP65" si="415">SUM(DP62:DP64)</f>
        <v>-33855.199700441342</v>
      </c>
      <c r="DQ65" s="84">
        <f t="shared" ref="DQ65" si="416">SUM(DQ62:DQ64)</f>
        <v>-30936.661147536204</v>
      </c>
      <c r="DR65" s="84">
        <f t="shared" ref="DR65" si="417">SUM(DR62:DR64)</f>
        <v>-30620.122594631066</v>
      </c>
      <c r="DS65" s="84">
        <f t="shared" ref="DS65" si="418">SUM(DS62:DS64)</f>
        <v>-30233.584041725895</v>
      </c>
      <c r="DT65" s="84">
        <f t="shared" ref="DT65" si="419">SUM(DT62:DT64)</f>
        <v>-30233.584041725895</v>
      </c>
      <c r="DU65" s="84">
        <f t="shared" ref="DU65" si="420">SUM(DU62:DU64)</f>
        <v>-30233.584041725895</v>
      </c>
      <c r="DV65" s="84">
        <f t="shared" ref="DV65:DX65" si="421">SUM(DV62:DV64)</f>
        <v>-41160.924964820755</v>
      </c>
      <c r="DW65" s="84">
        <f t="shared" si="421"/>
        <v>-40744.386411915613</v>
      </c>
      <c r="DX65" s="84">
        <f t="shared" si="421"/>
        <v>-40477.950590710476</v>
      </c>
      <c r="DY65" s="85">
        <f>SUM(DY62:DY64)</f>
        <v>-40477.950590710592</v>
      </c>
      <c r="DZ65" s="86">
        <f t="shared" ref="DZ65" si="422">SUM(DZ62:DZ64)</f>
        <v>-36565.264361896247</v>
      </c>
      <c r="EA65" s="84">
        <f t="shared" ref="EA65" si="423">SUM(EA62:EA64)</f>
        <v>-15018.681434915343</v>
      </c>
      <c r="EB65" s="84">
        <f t="shared" ref="EB65" si="424">SUM(EB62:EB64)</f>
        <v>-15018.681434915343</v>
      </c>
      <c r="EC65" s="84">
        <f t="shared" ref="EC65" si="425">SUM(EC62:EC64)</f>
        <v>-15018.681434915343</v>
      </c>
      <c r="ED65" s="84">
        <f t="shared" ref="ED65" si="426">SUM(ED62:ED64)</f>
        <v>-14484.715176101114</v>
      </c>
      <c r="EE65" s="84">
        <f t="shared" ref="EE65" si="427">SUM(EE62:EE64)</f>
        <v>-13951.028947286884</v>
      </c>
      <c r="EF65" s="84">
        <f t="shared" ref="EF65" si="428">SUM(EF62:EF64)</f>
        <v>-13417.342718472655</v>
      </c>
      <c r="EG65" s="84">
        <f t="shared" ref="EG65" si="429">SUM(EG62:EG64)</f>
        <v>-12983.656489658426</v>
      </c>
      <c r="EH65" s="84">
        <f t="shared" ref="EH65" si="430">SUM(EH62:EH64)</f>
        <v>-21797.304210177528</v>
      </c>
      <c r="EI65" s="84">
        <f t="shared" ref="EI65" si="431">SUM(EI62:EI64)</f>
        <v>-21797.304210177528</v>
      </c>
      <c r="EJ65" s="84">
        <f t="shared" ref="EJ65" si="432">SUM(EJ62:EJ64)</f>
        <v>-21797.304210177528</v>
      </c>
      <c r="EK65" s="84">
        <f t="shared" ref="EK65" si="433">SUM(EK62:EK64)</f>
        <v>-21263.337951363297</v>
      </c>
      <c r="EL65" s="84">
        <f t="shared" ref="EL65" si="434">SUM(EL62:EL64)</f>
        <v>-20729.651722549068</v>
      </c>
      <c r="EM65" s="84">
        <f t="shared" ref="EM65" si="435">SUM(EM62:EM64)</f>
        <v>-20195.965493734839</v>
      </c>
      <c r="EN65" s="84">
        <f t="shared" ref="EN65" si="436">SUM(EN62:EN64)</f>
        <v>58537.812405912686</v>
      </c>
      <c r="EO65" s="84">
        <f t="shared" ref="EO65" si="437">SUM(EO62:EO64)</f>
        <v>40414.164685393582</v>
      </c>
      <c r="EP65" s="84">
        <f t="shared" ref="EP65" si="438">SUM(EP62:EP64)</f>
        <v>40414.164685393582</v>
      </c>
      <c r="EQ65" s="84">
        <f t="shared" ref="EQ65" si="439">SUM(EQ62:EQ64)</f>
        <v>40414.164685393582</v>
      </c>
      <c r="ER65" s="84">
        <f t="shared" ref="ER65" si="440">SUM(ER62:ER64)</f>
        <v>40948.130944207813</v>
      </c>
      <c r="ES65" s="84">
        <f t="shared" ref="ES65" si="441">SUM(ES62:ES64)</f>
        <v>41481.817173022042</v>
      </c>
      <c r="ET65" s="84">
        <f t="shared" ref="ET65" si="442">SUM(ET62:ET64)</f>
        <v>42015.503401836271</v>
      </c>
      <c r="EU65" s="84">
        <f t="shared" ref="EU65" si="443">SUM(EU62:EU64)</f>
        <v>20449.1896306505</v>
      </c>
      <c r="EV65" s="84">
        <f t="shared" ref="EV65" si="444">SUM(EV62:EV64)</f>
        <v>15325.5419101314</v>
      </c>
      <c r="EW65" s="84">
        <f t="shared" ref="EW65" si="445">SUM(EW62:EW64)</f>
        <v>15325.5419101314</v>
      </c>
      <c r="EX65" s="84">
        <f t="shared" ref="EX65" si="446">SUM(EX62:EX64)</f>
        <v>15325.5419101314</v>
      </c>
      <c r="EY65" s="84">
        <f t="shared" ref="EY65" si="447">SUM(EY62:EY64)</f>
        <v>17396.508168945631</v>
      </c>
      <c r="EZ65" s="84">
        <f t="shared" ref="EZ65" si="448">SUM(EZ62:EZ64)</f>
        <v>-26163.877916860114</v>
      </c>
      <c r="FA65" s="84">
        <f t="shared" ref="FA65:FC65" si="449">SUM(FA62:FA64)</f>
        <v>-36973.895188045884</v>
      </c>
      <c r="FB65" s="84">
        <f t="shared" si="449"/>
        <v>-28540.208959231655</v>
      </c>
      <c r="FC65" s="84">
        <f t="shared" si="449"/>
        <v>-37163.959411450756</v>
      </c>
      <c r="FD65" s="84">
        <f t="shared" ref="FD65" si="450">SUM(FD62:FD64)</f>
        <v>-37163.959411450756</v>
      </c>
      <c r="FE65" s="85">
        <f>SUM(FE62:FE64)</f>
        <v>-37163.959411450924</v>
      </c>
    </row>
    <row r="66" spans="1:165" s="44" customFormat="1" x14ac:dyDescent="0.25">
      <c r="A66" s="42"/>
      <c r="B66" s="42"/>
      <c r="C66" s="129"/>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29"/>
      <c r="AG66" s="129"/>
      <c r="AH66" s="129">
        <f>+AG65-AH65</f>
        <v>2.1827872842550278E-11</v>
      </c>
      <c r="AI66" s="129"/>
      <c r="AJ66" s="129"/>
      <c r="AK66" s="129"/>
      <c r="AL66" s="129"/>
      <c r="AM66" s="129"/>
      <c r="AN66" s="129"/>
      <c r="AO66" s="129"/>
      <c r="AP66" s="129"/>
      <c r="AQ66" s="129"/>
      <c r="AR66" s="129"/>
      <c r="AS66" s="129"/>
      <c r="AT66" s="129"/>
      <c r="AU66" s="129"/>
      <c r="AV66" s="129"/>
      <c r="AW66" s="129"/>
      <c r="AX66" s="129"/>
      <c r="AY66" s="129"/>
      <c r="AZ66" s="129"/>
      <c r="BA66" s="129"/>
      <c r="BB66" s="129"/>
      <c r="BC66" s="129"/>
      <c r="BD66" s="129"/>
      <c r="BE66" s="129"/>
      <c r="BF66" s="129"/>
      <c r="BG66" s="129"/>
      <c r="BH66" s="129"/>
      <c r="BI66" s="129"/>
      <c r="BJ66" s="129"/>
      <c r="BK66" s="129"/>
      <c r="BL66" s="129"/>
      <c r="BM66" s="129"/>
      <c r="BN66" s="129">
        <f>+BM65-BN65</f>
        <v>1.6370904631912708E-11</v>
      </c>
      <c r="BO66" s="129"/>
      <c r="BP66" s="129"/>
      <c r="BQ66" s="129"/>
      <c r="BR66" s="129"/>
      <c r="BS66" s="129"/>
      <c r="BT66" s="129"/>
      <c r="BU66" s="129"/>
      <c r="BV66" s="129"/>
      <c r="BW66" s="129"/>
      <c r="BX66" s="129"/>
      <c r="BY66" s="129"/>
      <c r="BZ66" s="129"/>
      <c r="CA66" s="129"/>
      <c r="CB66" s="129"/>
      <c r="CC66" s="129"/>
      <c r="CD66" s="129"/>
      <c r="CE66" s="129"/>
      <c r="CF66" s="129"/>
      <c r="CG66" s="129"/>
      <c r="CH66" s="129"/>
      <c r="CI66" s="129"/>
      <c r="CJ66" s="129"/>
      <c r="CK66" s="129"/>
      <c r="CL66" s="129"/>
      <c r="CM66" s="129"/>
      <c r="CN66" s="129"/>
      <c r="CO66" s="129"/>
      <c r="CP66" s="129"/>
      <c r="CQ66" s="129"/>
      <c r="CR66" s="129"/>
      <c r="CS66" s="129">
        <f>+CR65-CS65</f>
        <v>7.2759576141834259E-11</v>
      </c>
      <c r="CT66" s="129"/>
      <c r="CU66" s="129"/>
      <c r="CV66" s="129"/>
      <c r="CW66" s="129"/>
      <c r="CX66" s="129"/>
      <c r="CY66" s="129"/>
      <c r="CZ66" s="129"/>
      <c r="DA66" s="129"/>
      <c r="DB66" s="129"/>
      <c r="DC66" s="129"/>
      <c r="DD66" s="129"/>
      <c r="DE66" s="129"/>
      <c r="DF66" s="129"/>
      <c r="DG66" s="129"/>
      <c r="DH66" s="129"/>
      <c r="DI66" s="129"/>
      <c r="DJ66" s="129"/>
      <c r="DK66" s="129"/>
      <c r="DL66" s="129"/>
      <c r="DM66" s="129"/>
      <c r="DN66" s="129"/>
      <c r="DO66" s="129"/>
      <c r="DP66" s="129"/>
      <c r="DQ66" s="129"/>
      <c r="DR66" s="129"/>
      <c r="DS66" s="129"/>
      <c r="DT66" s="129"/>
      <c r="DU66" s="129"/>
      <c r="DV66" s="129"/>
      <c r="DW66" s="129"/>
      <c r="DX66" s="129"/>
      <c r="DY66" s="129">
        <f>+DX65-DY65</f>
        <v>1.1641532182693481E-10</v>
      </c>
      <c r="DZ66" s="129"/>
      <c r="EA66" s="129"/>
      <c r="EB66" s="129"/>
      <c r="EC66" s="129"/>
      <c r="ED66" s="129"/>
      <c r="EE66" s="129"/>
      <c r="EF66" s="129"/>
      <c r="EG66" s="129"/>
      <c r="EH66" s="129"/>
      <c r="EI66" s="129"/>
      <c r="EJ66" s="129"/>
      <c r="EK66" s="129"/>
      <c r="EL66" s="129"/>
      <c r="EM66" s="129"/>
      <c r="EN66" s="129"/>
      <c r="EO66" s="129"/>
      <c r="EP66" s="129"/>
      <c r="EQ66" s="129"/>
      <c r="ER66" s="129"/>
      <c r="ES66" s="129"/>
      <c r="ET66" s="129"/>
      <c r="EU66" s="129"/>
      <c r="EV66" s="129"/>
      <c r="EW66" s="129"/>
      <c r="EX66" s="129"/>
      <c r="EY66" s="129"/>
      <c r="EZ66" s="129"/>
      <c r="FA66" s="129"/>
      <c r="FB66" s="129"/>
      <c r="FC66" s="129"/>
      <c r="FD66" s="129"/>
      <c r="FE66" s="246">
        <f>+FD65-FE65</f>
        <v>1.673470251262188E-10</v>
      </c>
      <c r="FF66"/>
      <c r="FG66"/>
      <c r="FH66"/>
      <c r="FI66"/>
    </row>
    <row r="67" spans="1:165" hidden="1" x14ac:dyDescent="0.25">
      <c r="A67" s="24"/>
      <c r="B67" s="65" t="s">
        <v>66</v>
      </c>
      <c r="C67" s="130"/>
      <c r="D67" s="131">
        <f>D40+SUM(D42:D49)-SUM(D52:D59)+D63+D64-D65</f>
        <v>0</v>
      </c>
      <c r="E67" s="131">
        <f t="shared" ref="E67:BP67" si="451">E40+SUM(E42:E49)-SUM(E52:E59)+E63+E64-E65</f>
        <v>0</v>
      </c>
      <c r="F67" s="131">
        <f t="shared" si="451"/>
        <v>0</v>
      </c>
      <c r="G67" s="131">
        <f t="shared" si="451"/>
        <v>0</v>
      </c>
      <c r="H67" s="131">
        <f t="shared" si="451"/>
        <v>0</v>
      </c>
      <c r="I67" s="131">
        <f t="shared" si="451"/>
        <v>0</v>
      </c>
      <c r="J67" s="131">
        <f t="shared" si="451"/>
        <v>0</v>
      </c>
      <c r="K67" s="131">
        <f t="shared" si="451"/>
        <v>0</v>
      </c>
      <c r="L67" s="131">
        <f t="shared" si="451"/>
        <v>0</v>
      </c>
      <c r="M67" s="131">
        <f t="shared" si="451"/>
        <v>0</v>
      </c>
      <c r="N67" s="131">
        <f t="shared" si="451"/>
        <v>0</v>
      </c>
      <c r="O67" s="131">
        <f t="shared" si="451"/>
        <v>0</v>
      </c>
      <c r="P67" s="131">
        <f t="shared" si="451"/>
        <v>0</v>
      </c>
      <c r="Q67" s="131">
        <f t="shared" si="451"/>
        <v>0</v>
      </c>
      <c r="R67" s="131">
        <f t="shared" si="451"/>
        <v>0</v>
      </c>
      <c r="S67" s="131">
        <f t="shared" si="451"/>
        <v>0</v>
      </c>
      <c r="T67" s="131">
        <f t="shared" si="451"/>
        <v>0</v>
      </c>
      <c r="U67" s="131">
        <f t="shared" si="451"/>
        <v>0</v>
      </c>
      <c r="V67" s="131">
        <f t="shared" si="451"/>
        <v>0</v>
      </c>
      <c r="W67" s="131">
        <f t="shared" si="451"/>
        <v>0</v>
      </c>
      <c r="X67" s="131">
        <f t="shared" si="451"/>
        <v>0</v>
      </c>
      <c r="Y67" s="131">
        <f t="shared" si="451"/>
        <v>0</v>
      </c>
      <c r="Z67" s="131">
        <f t="shared" si="451"/>
        <v>0</v>
      </c>
      <c r="AA67" s="131">
        <f t="shared" si="451"/>
        <v>0</v>
      </c>
      <c r="AB67" s="131">
        <f t="shared" si="451"/>
        <v>0</v>
      </c>
      <c r="AC67" s="131">
        <f t="shared" si="451"/>
        <v>0</v>
      </c>
      <c r="AD67" s="131">
        <f t="shared" si="451"/>
        <v>0</v>
      </c>
      <c r="AE67" s="131">
        <f t="shared" si="451"/>
        <v>0</v>
      </c>
      <c r="AF67" s="131">
        <f t="shared" si="451"/>
        <v>0</v>
      </c>
      <c r="AG67" s="131">
        <f t="shared" si="451"/>
        <v>0</v>
      </c>
      <c r="AH67" s="131">
        <f t="shared" si="451"/>
        <v>0</v>
      </c>
      <c r="AI67" s="131">
        <f t="shared" si="451"/>
        <v>0</v>
      </c>
      <c r="AJ67" s="131">
        <f t="shared" si="451"/>
        <v>0</v>
      </c>
      <c r="AK67" s="131">
        <f t="shared" si="451"/>
        <v>0</v>
      </c>
      <c r="AL67" s="131">
        <f t="shared" si="451"/>
        <v>0</v>
      </c>
      <c r="AM67" s="131">
        <f t="shared" si="451"/>
        <v>0</v>
      </c>
      <c r="AN67" s="131">
        <f t="shared" si="451"/>
        <v>0</v>
      </c>
      <c r="AO67" s="131">
        <f t="shared" si="451"/>
        <v>0</v>
      </c>
      <c r="AP67" s="131">
        <f t="shared" si="451"/>
        <v>0</v>
      </c>
      <c r="AQ67" s="131">
        <f t="shared" si="451"/>
        <v>0</v>
      </c>
      <c r="AR67" s="131">
        <f t="shared" si="451"/>
        <v>0</v>
      </c>
      <c r="AS67" s="131">
        <f t="shared" si="451"/>
        <v>0</v>
      </c>
      <c r="AT67" s="131">
        <f t="shared" si="451"/>
        <v>0</v>
      </c>
      <c r="AU67" s="131">
        <f t="shared" si="451"/>
        <v>0</v>
      </c>
      <c r="AV67" s="131">
        <f t="shared" si="451"/>
        <v>0</v>
      </c>
      <c r="AW67" s="131">
        <f t="shared" si="451"/>
        <v>0</v>
      </c>
      <c r="AX67" s="131">
        <f t="shared" si="451"/>
        <v>0</v>
      </c>
      <c r="AY67" s="131">
        <f t="shared" si="451"/>
        <v>0</v>
      </c>
      <c r="AZ67" s="131">
        <f t="shared" si="451"/>
        <v>0</v>
      </c>
      <c r="BA67" s="131">
        <f t="shared" si="451"/>
        <v>0</v>
      </c>
      <c r="BB67" s="131">
        <f t="shared" si="451"/>
        <v>0</v>
      </c>
      <c r="BC67" s="131">
        <f t="shared" si="451"/>
        <v>0</v>
      </c>
      <c r="BD67" s="131">
        <f t="shared" si="451"/>
        <v>0</v>
      </c>
      <c r="BE67" s="131">
        <f t="shared" si="451"/>
        <v>0</v>
      </c>
      <c r="BF67" s="131">
        <f t="shared" si="451"/>
        <v>0</v>
      </c>
      <c r="BG67" s="131">
        <f t="shared" si="451"/>
        <v>0</v>
      </c>
      <c r="BH67" s="131">
        <f t="shared" si="451"/>
        <v>0</v>
      </c>
      <c r="BI67" s="131">
        <f t="shared" si="451"/>
        <v>0</v>
      </c>
      <c r="BJ67" s="131">
        <f t="shared" si="451"/>
        <v>0</v>
      </c>
      <c r="BK67" s="131">
        <f t="shared" si="451"/>
        <v>0</v>
      </c>
      <c r="BL67" s="131">
        <f t="shared" si="451"/>
        <v>0</v>
      </c>
      <c r="BM67" s="131">
        <f t="shared" si="451"/>
        <v>0</v>
      </c>
      <c r="BN67" s="131">
        <f t="shared" si="451"/>
        <v>0</v>
      </c>
      <c r="BO67" s="131">
        <f t="shared" si="451"/>
        <v>0</v>
      </c>
      <c r="BP67" s="131">
        <f t="shared" si="451"/>
        <v>0</v>
      </c>
      <c r="BQ67" s="131">
        <f t="shared" ref="BQ67:EB67" si="452">BQ40+SUM(BQ42:BQ49)-SUM(BQ52:BQ59)+BQ63+BQ64-BQ65</f>
        <v>0</v>
      </c>
      <c r="BR67" s="131">
        <f t="shared" si="452"/>
        <v>0</v>
      </c>
      <c r="BS67" s="131">
        <f t="shared" si="452"/>
        <v>0</v>
      </c>
      <c r="BT67" s="131">
        <f t="shared" si="452"/>
        <v>0</v>
      </c>
      <c r="BU67" s="131">
        <f t="shared" si="452"/>
        <v>0</v>
      </c>
      <c r="BV67" s="131">
        <f t="shared" si="452"/>
        <v>0</v>
      </c>
      <c r="BW67" s="131">
        <f t="shared" si="452"/>
        <v>0</v>
      </c>
      <c r="BX67" s="131">
        <f t="shared" si="452"/>
        <v>0</v>
      </c>
      <c r="BY67" s="131">
        <f t="shared" si="452"/>
        <v>0</v>
      </c>
      <c r="BZ67" s="131">
        <f t="shared" si="452"/>
        <v>0</v>
      </c>
      <c r="CA67" s="131">
        <f t="shared" si="452"/>
        <v>0</v>
      </c>
      <c r="CB67" s="131">
        <f t="shared" si="452"/>
        <v>0</v>
      </c>
      <c r="CC67" s="131">
        <f t="shared" si="452"/>
        <v>0</v>
      </c>
      <c r="CD67" s="131">
        <f t="shared" si="452"/>
        <v>0</v>
      </c>
      <c r="CE67" s="131">
        <f t="shared" si="452"/>
        <v>0</v>
      </c>
      <c r="CF67" s="131">
        <f t="shared" si="452"/>
        <v>0</v>
      </c>
      <c r="CG67" s="131">
        <f t="shared" si="452"/>
        <v>0</v>
      </c>
      <c r="CH67" s="131">
        <f t="shared" si="452"/>
        <v>0</v>
      </c>
      <c r="CI67" s="131">
        <f t="shared" si="452"/>
        <v>0</v>
      </c>
      <c r="CJ67" s="131">
        <f t="shared" si="452"/>
        <v>0</v>
      </c>
      <c r="CK67" s="131">
        <f t="shared" si="452"/>
        <v>0</v>
      </c>
      <c r="CL67" s="131">
        <f t="shared" si="452"/>
        <v>0</v>
      </c>
      <c r="CM67" s="131">
        <f t="shared" si="452"/>
        <v>0</v>
      </c>
      <c r="CN67" s="131">
        <f t="shared" si="452"/>
        <v>0</v>
      </c>
      <c r="CO67" s="131">
        <f t="shared" si="452"/>
        <v>0</v>
      </c>
      <c r="CP67" s="131">
        <f t="shared" si="452"/>
        <v>0</v>
      </c>
      <c r="CQ67" s="131">
        <f t="shared" si="452"/>
        <v>0</v>
      </c>
      <c r="CR67" s="131">
        <f t="shared" si="452"/>
        <v>0</v>
      </c>
      <c r="CS67" s="131">
        <f t="shared" si="452"/>
        <v>0</v>
      </c>
      <c r="CT67" s="131">
        <f t="shared" si="452"/>
        <v>0</v>
      </c>
      <c r="CU67" s="131">
        <f t="shared" si="452"/>
        <v>0</v>
      </c>
      <c r="CV67" s="131">
        <f t="shared" si="452"/>
        <v>0</v>
      </c>
      <c r="CW67" s="131">
        <f t="shared" si="452"/>
        <v>0</v>
      </c>
      <c r="CX67" s="131">
        <f t="shared" si="452"/>
        <v>0</v>
      </c>
      <c r="CY67" s="131">
        <f t="shared" si="452"/>
        <v>0</v>
      </c>
      <c r="CZ67" s="131">
        <f t="shared" si="452"/>
        <v>0</v>
      </c>
      <c r="DA67" s="131">
        <f t="shared" si="452"/>
        <v>0</v>
      </c>
      <c r="DB67" s="131">
        <f t="shared" si="452"/>
        <v>0</v>
      </c>
      <c r="DC67" s="131">
        <f t="shared" si="452"/>
        <v>0</v>
      </c>
      <c r="DD67" s="131">
        <f t="shared" si="452"/>
        <v>0</v>
      </c>
      <c r="DE67" s="131">
        <f t="shared" si="452"/>
        <v>0</v>
      </c>
      <c r="DF67" s="131">
        <f t="shared" si="452"/>
        <v>0</v>
      </c>
      <c r="DG67" s="131">
        <f t="shared" si="452"/>
        <v>0</v>
      </c>
      <c r="DH67" s="131">
        <f t="shared" si="452"/>
        <v>0</v>
      </c>
      <c r="DI67" s="131">
        <f t="shared" si="452"/>
        <v>0</v>
      </c>
      <c r="DJ67" s="131">
        <f t="shared" si="452"/>
        <v>0</v>
      </c>
      <c r="DK67" s="131">
        <f t="shared" si="452"/>
        <v>0</v>
      </c>
      <c r="DL67" s="131">
        <f t="shared" si="452"/>
        <v>0</v>
      </c>
      <c r="DM67" s="131">
        <f t="shared" si="452"/>
        <v>0</v>
      </c>
      <c r="DN67" s="131">
        <f t="shared" si="452"/>
        <v>0</v>
      </c>
      <c r="DO67" s="131">
        <f t="shared" si="452"/>
        <v>0</v>
      </c>
      <c r="DP67" s="131">
        <f t="shared" si="452"/>
        <v>0</v>
      </c>
      <c r="DQ67" s="131">
        <f t="shared" si="452"/>
        <v>0</v>
      </c>
      <c r="DR67" s="131">
        <f t="shared" si="452"/>
        <v>0</v>
      </c>
      <c r="DS67" s="131">
        <f t="shared" si="452"/>
        <v>0</v>
      </c>
      <c r="DT67" s="131">
        <f t="shared" si="452"/>
        <v>0</v>
      </c>
      <c r="DU67" s="131">
        <f t="shared" si="452"/>
        <v>0</v>
      </c>
      <c r="DV67" s="131">
        <f t="shared" si="452"/>
        <v>0</v>
      </c>
      <c r="DW67" s="131">
        <f t="shared" si="452"/>
        <v>0</v>
      </c>
      <c r="DX67" s="131">
        <f t="shared" si="452"/>
        <v>0</v>
      </c>
      <c r="DY67" s="131">
        <f t="shared" si="452"/>
        <v>0</v>
      </c>
      <c r="DZ67" s="131">
        <f t="shared" si="452"/>
        <v>0</v>
      </c>
      <c r="EA67" s="131">
        <f t="shared" si="452"/>
        <v>0</v>
      </c>
      <c r="EB67" s="131">
        <f t="shared" si="452"/>
        <v>0</v>
      </c>
      <c r="EC67" s="131">
        <f t="shared" ref="EC67:FE67" si="453">EC40+SUM(EC42:EC49)-SUM(EC52:EC59)+EC63+EC64-EC65</f>
        <v>0</v>
      </c>
      <c r="ED67" s="131">
        <f t="shared" si="453"/>
        <v>0</v>
      </c>
      <c r="EE67" s="131">
        <f t="shared" si="453"/>
        <v>0</v>
      </c>
      <c r="EF67" s="131">
        <f t="shared" si="453"/>
        <v>0</v>
      </c>
      <c r="EG67" s="131">
        <f t="shared" si="453"/>
        <v>0</v>
      </c>
      <c r="EH67" s="131">
        <f t="shared" si="453"/>
        <v>0</v>
      </c>
      <c r="EI67" s="131">
        <f t="shared" si="453"/>
        <v>0</v>
      </c>
      <c r="EJ67" s="131">
        <f t="shared" si="453"/>
        <v>0</v>
      </c>
      <c r="EK67" s="131">
        <f t="shared" si="453"/>
        <v>0</v>
      </c>
      <c r="EL67" s="131">
        <f t="shared" si="453"/>
        <v>0</v>
      </c>
      <c r="EM67" s="131">
        <f t="shared" si="453"/>
        <v>0</v>
      </c>
      <c r="EN67" s="131">
        <f t="shared" si="453"/>
        <v>0</v>
      </c>
      <c r="EO67" s="131">
        <f t="shared" si="453"/>
        <v>0</v>
      </c>
      <c r="EP67" s="131">
        <f t="shared" si="453"/>
        <v>0</v>
      </c>
      <c r="EQ67" s="131">
        <f t="shared" si="453"/>
        <v>0</v>
      </c>
      <c r="ER67" s="131">
        <f t="shared" si="453"/>
        <v>0</v>
      </c>
      <c r="ES67" s="131">
        <f t="shared" si="453"/>
        <v>0</v>
      </c>
      <c r="ET67" s="131">
        <f t="shared" si="453"/>
        <v>0</v>
      </c>
      <c r="EU67" s="131">
        <f t="shared" si="453"/>
        <v>0</v>
      </c>
      <c r="EV67" s="131">
        <f t="shared" si="453"/>
        <v>0</v>
      </c>
      <c r="EW67" s="131">
        <f t="shared" si="453"/>
        <v>0</v>
      </c>
      <c r="EX67" s="131">
        <f t="shared" si="453"/>
        <v>0</v>
      </c>
      <c r="EY67" s="131">
        <f t="shared" si="453"/>
        <v>0</v>
      </c>
      <c r="EZ67" s="131">
        <f t="shared" si="453"/>
        <v>0</v>
      </c>
      <c r="FA67" s="131">
        <f t="shared" si="453"/>
        <v>0</v>
      </c>
      <c r="FB67" s="131">
        <f t="shared" si="453"/>
        <v>0</v>
      </c>
      <c r="FC67" s="131">
        <f t="shared" si="453"/>
        <v>0</v>
      </c>
      <c r="FD67" s="131">
        <f t="shared" si="453"/>
        <v>0</v>
      </c>
      <c r="FE67" s="131">
        <f t="shared" si="453"/>
        <v>0</v>
      </c>
    </row>
    <row r="68" spans="1:165" hidden="1" x14ac:dyDescent="0.25">
      <c r="A68" s="58"/>
      <c r="B68" s="68" t="s">
        <v>105</v>
      </c>
      <c r="C68" s="133"/>
      <c r="D68" s="134">
        <f>SUM(D65,D31)</f>
        <v>7068.7</v>
      </c>
      <c r="E68" s="134">
        <f t="shared" ref="E68:BP68" si="454">SUM(E65,E31)</f>
        <v>66802.463000000003</v>
      </c>
      <c r="F68" s="134">
        <f t="shared" si="454"/>
        <v>48578.024000000005</v>
      </c>
      <c r="G68" s="134">
        <f t="shared" si="454"/>
        <v>49076.307000000008</v>
      </c>
      <c r="H68" s="134">
        <f t="shared" si="454"/>
        <v>48312.76200000001</v>
      </c>
      <c r="I68" s="134">
        <f t="shared" si="454"/>
        <v>48312.76200000001</v>
      </c>
      <c r="J68" s="134">
        <f t="shared" si="454"/>
        <v>48312.76200000001</v>
      </c>
      <c r="K68" s="134">
        <f t="shared" si="454"/>
        <v>47717.606600000006</v>
      </c>
      <c r="L68" s="134">
        <f>SUM(L65,L31)</f>
        <v>47980.740600000005</v>
      </c>
      <c r="M68" s="134">
        <f t="shared" si="454"/>
        <v>48316.960600000006</v>
      </c>
      <c r="N68" s="134">
        <f>SUM(N65,N31)</f>
        <v>48299.160600000003</v>
      </c>
      <c r="O68" s="134">
        <f t="shared" si="454"/>
        <v>33727.955600000001</v>
      </c>
      <c r="P68" s="134">
        <f t="shared" si="454"/>
        <v>33727.955600000001</v>
      </c>
      <c r="Q68" s="134">
        <f t="shared" si="454"/>
        <v>33727.955600000001</v>
      </c>
      <c r="R68" s="134">
        <f t="shared" si="454"/>
        <v>88312.717600000004</v>
      </c>
      <c r="S68" s="134">
        <f t="shared" si="454"/>
        <v>88480.792600000001</v>
      </c>
      <c r="T68" s="134">
        <f t="shared" si="454"/>
        <v>88931.0046</v>
      </c>
      <c r="U68" s="134">
        <f t="shared" si="454"/>
        <v>88915.635599999994</v>
      </c>
      <c r="V68" s="134">
        <f t="shared" si="454"/>
        <v>64167.760599999994</v>
      </c>
      <c r="W68" s="134">
        <f t="shared" si="454"/>
        <v>64167.760599999994</v>
      </c>
      <c r="X68" s="134">
        <f t="shared" si="454"/>
        <v>64167.760599999994</v>
      </c>
      <c r="Y68" s="134">
        <f t="shared" si="454"/>
        <v>38700.246599999991</v>
      </c>
      <c r="Z68" s="134">
        <f t="shared" si="454"/>
        <v>38838.323599999989</v>
      </c>
      <c r="AA68" s="134">
        <f t="shared" si="454"/>
        <v>38955.843599999986</v>
      </c>
      <c r="AB68" s="134">
        <f t="shared" si="454"/>
        <v>42266.100599999983</v>
      </c>
      <c r="AC68" s="134">
        <f t="shared" si="454"/>
        <v>-9401.1794000000154</v>
      </c>
      <c r="AD68" s="134">
        <f t="shared" si="454"/>
        <v>-9401.1794000000154</v>
      </c>
      <c r="AE68" s="134">
        <f t="shared" si="454"/>
        <v>-9401.1794000000154</v>
      </c>
      <c r="AF68" s="134">
        <f t="shared" si="454"/>
        <v>-9564.7774000000154</v>
      </c>
      <c r="AG68" s="134">
        <f>SUM(AG65,AG31)</f>
        <v>-8698.2704000000158</v>
      </c>
      <c r="AH68" s="134">
        <f>SUM(AH65,AH31)</f>
        <v>-8698.2704000000376</v>
      </c>
      <c r="AI68" s="134">
        <f t="shared" si="454"/>
        <v>49423.963139999985</v>
      </c>
      <c r="AJ68" s="134">
        <f t="shared" ref="AJ68" si="455">SUM(AJ65,AJ31)</f>
        <v>49757.147052608678</v>
      </c>
      <c r="AK68" s="134">
        <f t="shared" si="454"/>
        <v>27542.973047884043</v>
      </c>
      <c r="AL68" s="134">
        <f t="shared" si="454"/>
        <v>27542.973047884043</v>
      </c>
      <c r="AM68" s="134">
        <f t="shared" si="454"/>
        <v>27542.973047884043</v>
      </c>
      <c r="AN68" s="134">
        <f t="shared" si="454"/>
        <v>27976.436990492737</v>
      </c>
      <c r="AO68" s="134">
        <f t="shared" si="454"/>
        <v>28409.620903101433</v>
      </c>
      <c r="AP68" s="134">
        <f t="shared" si="454"/>
        <v>28842.804815710129</v>
      </c>
      <c r="AQ68" s="134">
        <f t="shared" si="454"/>
        <v>28985.988728318825</v>
      </c>
      <c r="AR68" s="134">
        <f t="shared" si="454"/>
        <v>19783.814723594187</v>
      </c>
      <c r="AS68" s="134">
        <f t="shared" si="454"/>
        <v>19783.814723594187</v>
      </c>
      <c r="AT68" s="134">
        <f t="shared" si="454"/>
        <v>19783.814723594187</v>
      </c>
      <c r="AU68" s="134">
        <f t="shared" si="454"/>
        <v>20217.278666202881</v>
      </c>
      <c r="AV68" s="134">
        <f t="shared" si="454"/>
        <v>20650.462578811577</v>
      </c>
      <c r="AW68" s="134">
        <f t="shared" si="454"/>
        <v>85139.769322253575</v>
      </c>
      <c r="AX68" s="134">
        <f t="shared" si="454"/>
        <v>85472.953234862274</v>
      </c>
      <c r="AY68" s="134">
        <f t="shared" si="454"/>
        <v>63208.279230137639</v>
      </c>
      <c r="AZ68" s="134">
        <f t="shared" si="454"/>
        <v>63208.279230137639</v>
      </c>
      <c r="BA68" s="134">
        <f t="shared" si="454"/>
        <v>63208.279230137639</v>
      </c>
      <c r="BB68" s="134">
        <f t="shared" si="454"/>
        <v>63641.743172746334</v>
      </c>
      <c r="BC68" s="134">
        <f>SUM(BC65,BC31)</f>
        <v>64074.927085355026</v>
      </c>
      <c r="BD68" s="134">
        <f t="shared" si="454"/>
        <v>42563.110997963726</v>
      </c>
      <c r="BE68" s="134">
        <f t="shared" si="454"/>
        <v>42896.294910572418</v>
      </c>
      <c r="BF68" s="134">
        <f t="shared" si="454"/>
        <v>41296.120905847783</v>
      </c>
      <c r="BG68" s="134">
        <f t="shared" si="454"/>
        <v>41296.120905847783</v>
      </c>
      <c r="BH68" s="134">
        <f t="shared" si="454"/>
        <v>41296.120905847783</v>
      </c>
      <c r="BI68" s="134">
        <f t="shared" si="454"/>
        <v>-13614.821948602963</v>
      </c>
      <c r="BJ68" s="134">
        <f t="shared" si="454"/>
        <v>-13181.638035994267</v>
      </c>
      <c r="BK68" s="134">
        <f t="shared" si="454"/>
        <v>-12748.454123385571</v>
      </c>
      <c r="BL68" s="134">
        <f t="shared" si="454"/>
        <v>-12415.270210776875</v>
      </c>
      <c r="BM68" s="134">
        <f t="shared" si="454"/>
        <v>-17979.189029868183</v>
      </c>
      <c r="BN68" s="134">
        <f>SUM(BN65,BN31)</f>
        <v>-17979.189029868197</v>
      </c>
      <c r="BO68" s="134">
        <f t="shared" si="454"/>
        <v>-17979.189029868183</v>
      </c>
      <c r="BP68" s="134">
        <f t="shared" si="454"/>
        <v>-17979.189029868183</v>
      </c>
      <c r="BQ68" s="134">
        <f t="shared" ref="BQ68:EB68" si="456">SUM(BQ65,BQ31)</f>
        <v>40133.262679631858</v>
      </c>
      <c r="BR68" s="134">
        <f t="shared" si="456"/>
        <v>25020.36728763186</v>
      </c>
      <c r="BS68" s="134">
        <f t="shared" si="456"/>
        <v>25512.829812965192</v>
      </c>
      <c r="BT68" s="134">
        <f t="shared" si="456"/>
        <v>25905.292338298525</v>
      </c>
      <c r="BU68" s="134">
        <f t="shared" si="456"/>
        <v>1361.0574669651978</v>
      </c>
      <c r="BV68" s="134">
        <f t="shared" si="456"/>
        <v>1361.0574669651978</v>
      </c>
      <c r="BW68" s="134">
        <f t="shared" si="456"/>
        <v>1361.0574669651978</v>
      </c>
      <c r="BX68" s="134">
        <f t="shared" si="456"/>
        <v>1663.8000222985311</v>
      </c>
      <c r="BY68" s="134">
        <f t="shared" si="456"/>
        <v>2156.2625476318644</v>
      </c>
      <c r="BZ68" s="134">
        <f>SUM(BZ65,BZ31)</f>
        <v>2648.7250729651978</v>
      </c>
      <c r="CA68" s="134">
        <f>SUM(CA65,CA31)</f>
        <v>3041.1875982985312</v>
      </c>
      <c r="CB68" s="134">
        <f t="shared" si="456"/>
        <v>-16918.047273034797</v>
      </c>
      <c r="CC68" s="134">
        <f t="shared" si="456"/>
        <v>-16918.047273034797</v>
      </c>
      <c r="CD68" s="134">
        <f t="shared" si="456"/>
        <v>-16918.047273034797</v>
      </c>
      <c r="CE68" s="134">
        <f t="shared" si="456"/>
        <v>46701.372458131838</v>
      </c>
      <c r="CF68" s="134">
        <f t="shared" si="456"/>
        <v>47193.834983465174</v>
      </c>
      <c r="CG68" s="134">
        <f t="shared" si="456"/>
        <v>47686.297508798511</v>
      </c>
      <c r="CH68" s="134">
        <f t="shared" si="456"/>
        <v>48078.760034131847</v>
      </c>
      <c r="CI68" s="134">
        <f t="shared" si="456"/>
        <v>21534.52516279852</v>
      </c>
      <c r="CJ68" s="134">
        <f t="shared" si="456"/>
        <v>21534.52516279852</v>
      </c>
      <c r="CK68" s="134">
        <f t="shared" si="456"/>
        <v>21534.52516279852</v>
      </c>
      <c r="CL68" s="134">
        <f t="shared" si="456"/>
        <v>22027.267718131854</v>
      </c>
      <c r="CM68" s="134">
        <f t="shared" si="456"/>
        <v>22519.730243465187</v>
      </c>
      <c r="CN68" s="134">
        <f t="shared" si="456"/>
        <v>24614.192768798519</v>
      </c>
      <c r="CO68" s="134">
        <f t="shared" si="456"/>
        <v>-22993.028364997834</v>
      </c>
      <c r="CP68" s="134">
        <f t="shared" si="456"/>
        <v>-33874.372071364502</v>
      </c>
      <c r="CQ68" s="134">
        <f t="shared" si="456"/>
        <v>-33874.372071364502</v>
      </c>
      <c r="CR68" s="134">
        <f>SUM(CR65,CR31)</f>
        <v>-33874.372071364502</v>
      </c>
      <c r="CS68" s="134">
        <f>SUM(CS65,CS31)</f>
        <v>-33874.372071364574</v>
      </c>
      <c r="CT68" s="134">
        <f>SUM(CT65,CT31)</f>
        <v>24393.172136222493</v>
      </c>
      <c r="CU68" s="134">
        <f t="shared" si="456"/>
        <v>-1196.9867075390684</v>
      </c>
      <c r="CV68" s="134">
        <f t="shared" si="456"/>
        <v>-930.44815463393002</v>
      </c>
      <c r="CW68" s="134">
        <f t="shared" si="456"/>
        <v>-613.90960172879159</v>
      </c>
      <c r="CX68" s="134">
        <f t="shared" si="456"/>
        <v>-12186.84955549032</v>
      </c>
      <c r="CY68" s="134">
        <f t="shared" si="456"/>
        <v>-12186.84955549032</v>
      </c>
      <c r="CZ68" s="134">
        <f t="shared" si="456"/>
        <v>-12186.84955549032</v>
      </c>
      <c r="DA68" s="134">
        <f t="shared" si="456"/>
        <v>-11960.486978585182</v>
      </c>
      <c r="DB68" s="134">
        <f t="shared" si="456"/>
        <v>-11543.948425680044</v>
      </c>
      <c r="DC68" s="134">
        <f t="shared" si="456"/>
        <v>-11127.409872774906</v>
      </c>
      <c r="DD68" s="134">
        <f t="shared" si="456"/>
        <v>-10810.871319869768</v>
      </c>
      <c r="DE68" s="134">
        <f t="shared" si="456"/>
        <v>-16383.811273631296</v>
      </c>
      <c r="DF68" s="134">
        <f t="shared" si="456"/>
        <v>-16383.811273631296</v>
      </c>
      <c r="DG68" s="134">
        <f t="shared" si="456"/>
        <v>-16383.811273631296</v>
      </c>
      <c r="DH68" s="134">
        <f t="shared" si="456"/>
        <v>48933.082699107152</v>
      </c>
      <c r="DI68" s="134">
        <f t="shared" si="456"/>
        <v>49349.621252012294</v>
      </c>
      <c r="DJ68" s="134">
        <f t="shared" si="456"/>
        <v>36766.159804917435</v>
      </c>
      <c r="DK68" s="134">
        <f t="shared" si="456"/>
        <v>33082.698357822577</v>
      </c>
      <c r="DL68" s="134">
        <f t="shared" si="456"/>
        <v>-14694.10083025162</v>
      </c>
      <c r="DM68" s="134">
        <f t="shared" si="456"/>
        <v>-14694.10083025162</v>
      </c>
      <c r="DN68" s="134">
        <f t="shared" si="456"/>
        <v>-14694.10083025162</v>
      </c>
      <c r="DO68" s="134">
        <f t="shared" si="456"/>
        <v>-36277.738253346484</v>
      </c>
      <c r="DP68" s="134">
        <f t="shared" si="456"/>
        <v>-35861.199700441342</v>
      </c>
      <c r="DQ68" s="134">
        <f t="shared" si="456"/>
        <v>-32942.661147536201</v>
      </c>
      <c r="DR68" s="134">
        <f t="shared" si="456"/>
        <v>-32626.122594631066</v>
      </c>
      <c r="DS68" s="134">
        <f t="shared" si="456"/>
        <v>-32239.584041725895</v>
      </c>
      <c r="DT68" s="134">
        <f t="shared" si="456"/>
        <v>-32239.584041725895</v>
      </c>
      <c r="DU68" s="134">
        <f t="shared" si="456"/>
        <v>-32239.584041725895</v>
      </c>
      <c r="DV68" s="134">
        <f t="shared" si="456"/>
        <v>-43166.924964820755</v>
      </c>
      <c r="DW68" s="134">
        <f t="shared" si="456"/>
        <v>-42750.386411915613</v>
      </c>
      <c r="DX68" s="134">
        <f>SUM(DX65,DX31)</f>
        <v>-42483.950590710476</v>
      </c>
      <c r="DY68" s="134">
        <f>SUM(DY65,DY31)</f>
        <v>-42483.950590710592</v>
      </c>
      <c r="DZ68" s="134">
        <f t="shared" si="456"/>
        <v>-38571.264361896247</v>
      </c>
      <c r="EA68" s="134">
        <f t="shared" si="456"/>
        <v>-17024.681434915343</v>
      </c>
      <c r="EB68" s="134">
        <f t="shared" si="456"/>
        <v>-17024.681434915343</v>
      </c>
      <c r="EC68" s="134">
        <f t="shared" ref="EC68:FD68" si="457">SUM(EC65,EC31)</f>
        <v>-17024.681434915343</v>
      </c>
      <c r="ED68" s="134">
        <f t="shared" si="457"/>
        <v>-16490.715176101112</v>
      </c>
      <c r="EE68" s="134">
        <f t="shared" si="457"/>
        <v>-15957.028947286884</v>
      </c>
      <c r="EF68" s="134">
        <f t="shared" si="457"/>
        <v>-15423.342718472655</v>
      </c>
      <c r="EG68" s="134">
        <f t="shared" si="457"/>
        <v>-14989.656489658426</v>
      </c>
      <c r="EH68" s="134">
        <f t="shared" si="457"/>
        <v>-23803.304210177528</v>
      </c>
      <c r="EI68" s="134">
        <f t="shared" si="457"/>
        <v>-23803.304210177528</v>
      </c>
      <c r="EJ68" s="134">
        <f t="shared" si="457"/>
        <v>-23803.304210177528</v>
      </c>
      <c r="EK68" s="134">
        <f t="shared" si="457"/>
        <v>-23269.337951363297</v>
      </c>
      <c r="EL68" s="134">
        <f t="shared" si="457"/>
        <v>-22735.651722549068</v>
      </c>
      <c r="EM68" s="134">
        <f t="shared" si="457"/>
        <v>-22201.965493734839</v>
      </c>
      <c r="EN68" s="134">
        <f t="shared" si="457"/>
        <v>56531.812405912686</v>
      </c>
      <c r="EO68" s="134">
        <f t="shared" si="457"/>
        <v>38408.164685393582</v>
      </c>
      <c r="EP68" s="134">
        <f t="shared" si="457"/>
        <v>38408.164685393582</v>
      </c>
      <c r="EQ68" s="134">
        <f t="shared" si="457"/>
        <v>38408.164685393582</v>
      </c>
      <c r="ER68" s="134">
        <f t="shared" si="457"/>
        <v>38942.130944207813</v>
      </c>
      <c r="ES68" s="134">
        <f t="shared" si="457"/>
        <v>39475.817173022042</v>
      </c>
      <c r="ET68" s="134">
        <f t="shared" si="457"/>
        <v>40009.503401836271</v>
      </c>
      <c r="EU68" s="134">
        <f t="shared" si="457"/>
        <v>18443.1896306505</v>
      </c>
      <c r="EV68" s="134">
        <f t="shared" si="457"/>
        <v>13319.5419101314</v>
      </c>
      <c r="EW68" s="134">
        <f t="shared" si="457"/>
        <v>13319.5419101314</v>
      </c>
      <c r="EX68" s="134">
        <f t="shared" si="457"/>
        <v>13319.5419101314</v>
      </c>
      <c r="EY68" s="134">
        <f t="shared" si="457"/>
        <v>15390.508168945631</v>
      </c>
      <c r="EZ68" s="134">
        <f t="shared" si="457"/>
        <v>-28169.877916860114</v>
      </c>
      <c r="FA68" s="134">
        <f t="shared" si="457"/>
        <v>-38979.895188045884</v>
      </c>
      <c r="FB68" s="134">
        <f t="shared" si="457"/>
        <v>-30546.208959231655</v>
      </c>
      <c r="FC68" s="134">
        <f t="shared" si="457"/>
        <v>-39169.959411450756</v>
      </c>
      <c r="FD68" s="134">
        <f t="shared" si="457"/>
        <v>-39169.959411450756</v>
      </c>
      <c r="FE68" s="135">
        <f>SUM(FE65,FE31)</f>
        <v>-39169.959411450924</v>
      </c>
    </row>
    <row r="69" spans="1:165" x14ac:dyDescent="0.25">
      <c r="A69" s="23"/>
      <c r="B69" s="13" t="s">
        <v>106</v>
      </c>
      <c r="C69" s="85"/>
      <c r="D69" s="131"/>
      <c r="E69" s="131"/>
      <c r="F69" s="131"/>
      <c r="G69" s="131"/>
      <c r="H69" s="131"/>
      <c r="I69" s="131"/>
      <c r="J69" s="131"/>
      <c r="K69" s="131"/>
      <c r="L69" s="131"/>
      <c r="M69" s="131"/>
      <c r="N69" s="131"/>
      <c r="O69" s="131"/>
      <c r="P69" s="131"/>
      <c r="Q69" s="131"/>
      <c r="R69" s="131"/>
      <c r="S69" s="131"/>
      <c r="T69" s="131"/>
      <c r="U69" s="131"/>
      <c r="V69" s="131"/>
      <c r="W69" s="131"/>
      <c r="X69" s="131"/>
      <c r="Y69" s="131"/>
      <c r="Z69" s="131"/>
      <c r="AA69" s="131"/>
      <c r="AB69" s="131"/>
      <c r="AC69" s="131"/>
      <c r="AD69" s="131"/>
      <c r="AE69" s="131"/>
      <c r="AF69" s="131"/>
      <c r="AG69" s="131"/>
      <c r="AH69" s="131"/>
      <c r="AI69" s="131"/>
      <c r="AJ69" s="131"/>
      <c r="AK69" s="131"/>
      <c r="AL69" s="131"/>
      <c r="AM69" s="131"/>
      <c r="AN69" s="131"/>
      <c r="AO69" s="131"/>
      <c r="AP69" s="131"/>
      <c r="AQ69" s="131"/>
      <c r="AR69" s="131"/>
      <c r="AS69" s="131"/>
      <c r="AT69" s="131"/>
      <c r="AU69" s="131"/>
      <c r="AV69" s="131"/>
      <c r="AW69" s="131"/>
      <c r="AX69" s="131"/>
      <c r="AY69" s="131"/>
      <c r="AZ69" s="131"/>
      <c r="BA69" s="136" t="s">
        <v>68</v>
      </c>
      <c r="BB69" s="137">
        <f>MIN(R68:BA68)</f>
        <v>-9564.7774000000154</v>
      </c>
      <c r="BC69" s="136"/>
      <c r="BD69" s="203"/>
      <c r="BE69" s="203"/>
      <c r="BF69" s="131"/>
      <c r="BG69" s="131"/>
      <c r="BH69" s="131"/>
      <c r="BI69" s="131"/>
      <c r="BJ69" s="131"/>
      <c r="BK69" s="131"/>
      <c r="BL69" s="131"/>
      <c r="BM69" s="131"/>
      <c r="BN69" s="131"/>
      <c r="BO69" s="131"/>
      <c r="BP69" s="131"/>
      <c r="BQ69" s="131"/>
      <c r="BR69" s="131"/>
      <c r="BS69" s="131"/>
      <c r="BT69" s="131"/>
      <c r="BU69" s="131"/>
      <c r="BV69" s="131"/>
      <c r="BW69" s="131"/>
      <c r="BX69" s="131"/>
      <c r="BY69" s="131"/>
      <c r="BZ69" s="131"/>
      <c r="CA69" s="131"/>
      <c r="CB69" s="131"/>
      <c r="CC69" s="131"/>
      <c r="CD69" s="136" t="s">
        <v>68</v>
      </c>
      <c r="CE69" s="137">
        <f>MIN(BB68:CD68)</f>
        <v>-17979.189029868197</v>
      </c>
      <c r="CF69" s="136"/>
      <c r="CG69" s="131"/>
      <c r="CH69" s="131"/>
      <c r="CI69" s="131"/>
      <c r="CJ69" s="131"/>
      <c r="CK69" s="131"/>
      <c r="CL69" s="131"/>
      <c r="CM69" s="131"/>
      <c r="CN69" s="131"/>
      <c r="CO69" s="131"/>
      <c r="CP69" s="131"/>
      <c r="CQ69" s="131"/>
      <c r="CR69" s="131"/>
      <c r="CS69" s="131"/>
      <c r="CT69" s="131"/>
      <c r="CU69" s="131"/>
      <c r="CV69" s="131"/>
      <c r="CW69" s="131"/>
      <c r="CX69" s="131"/>
      <c r="CY69" s="131"/>
      <c r="CZ69" s="131"/>
      <c r="DA69" s="131"/>
      <c r="DB69" s="131"/>
      <c r="DC69" s="131"/>
      <c r="DD69" s="131"/>
      <c r="DE69" s="131"/>
      <c r="DF69" s="131"/>
      <c r="DG69" s="136" t="s">
        <v>68</v>
      </c>
      <c r="DH69" s="137">
        <f>MIN(CE68:DG68)</f>
        <v>-33874.372071364574</v>
      </c>
      <c r="DI69" s="136"/>
      <c r="DJ69" s="131"/>
      <c r="DK69" s="131"/>
      <c r="DL69" s="131"/>
      <c r="DM69" s="131"/>
      <c r="DN69" s="131"/>
      <c r="DO69" s="131"/>
      <c r="DP69" s="131"/>
      <c r="DQ69" s="131"/>
      <c r="DR69" s="131"/>
      <c r="DS69" s="131"/>
      <c r="DT69" s="131"/>
      <c r="DU69" s="131"/>
      <c r="DV69" s="131"/>
      <c r="DW69" s="131"/>
      <c r="DX69" s="131"/>
      <c r="DY69" s="131"/>
      <c r="DZ69" s="131"/>
      <c r="EA69" s="131"/>
      <c r="EB69" s="131"/>
      <c r="EC69" s="131"/>
      <c r="ED69" s="131"/>
      <c r="EE69" s="131"/>
      <c r="EF69" s="131"/>
      <c r="EG69" s="131"/>
      <c r="EH69" s="131"/>
      <c r="EI69" s="131"/>
      <c r="EJ69" s="131"/>
      <c r="EK69" s="131"/>
      <c r="EL69" s="131"/>
      <c r="EM69" s="131"/>
      <c r="EN69" s="131"/>
      <c r="EO69" s="131"/>
      <c r="EP69" s="131"/>
      <c r="EQ69" s="136" t="s">
        <v>68</v>
      </c>
      <c r="ER69" s="137">
        <f>MIN(DH68:EQ68)</f>
        <v>-43166.924964820755</v>
      </c>
      <c r="ES69" s="136"/>
      <c r="ET69" s="131"/>
      <c r="EU69" s="131"/>
      <c r="EV69" s="131"/>
      <c r="EW69" s="131"/>
      <c r="EX69" s="131"/>
      <c r="EY69" s="131"/>
      <c r="EZ69" s="131"/>
      <c r="FA69" s="131"/>
      <c r="FB69" s="131"/>
      <c r="FC69" s="131"/>
      <c r="FD69" s="131"/>
      <c r="FE69" s="132"/>
    </row>
    <row r="70" spans="1:165" x14ac:dyDescent="0.25">
      <c r="CG70" s="200"/>
    </row>
    <row r="71" spans="1:165" ht="18.75" x14ac:dyDescent="0.3">
      <c r="A71" s="38"/>
      <c r="B71" s="39" t="s">
        <v>107</v>
      </c>
      <c r="C71" s="53"/>
    </row>
    <row r="72" spans="1:165" x14ac:dyDescent="0.25">
      <c r="A72" s="27"/>
      <c r="B72" s="29" t="s">
        <v>44</v>
      </c>
      <c r="C72" s="70"/>
      <c r="D72" s="51">
        <f>D10</f>
        <v>45901</v>
      </c>
      <c r="E72" s="9">
        <f>+D72+1</f>
        <v>45902</v>
      </c>
      <c r="F72" s="9">
        <f t="shared" ref="F72" si="458">+E72+1</f>
        <v>45903</v>
      </c>
      <c r="G72" s="9">
        <f t="shared" ref="G72" si="459">+F72+1</f>
        <v>45904</v>
      </c>
      <c r="H72" s="9">
        <f t="shared" ref="H72" si="460">+G72+1</f>
        <v>45905</v>
      </c>
      <c r="I72" s="9">
        <f t="shared" ref="I72" si="461">+H72+1</f>
        <v>45906</v>
      </c>
      <c r="J72" s="9">
        <f t="shared" ref="J72" si="462">+I72+1</f>
        <v>45907</v>
      </c>
      <c r="K72" s="9">
        <f t="shared" ref="K72" si="463">+J72+1</f>
        <v>45908</v>
      </c>
      <c r="L72" s="9">
        <f t="shared" ref="L72" si="464">+K72+1</f>
        <v>45909</v>
      </c>
      <c r="M72" s="9">
        <f t="shared" ref="M72" si="465">+L72+1</f>
        <v>45910</v>
      </c>
      <c r="N72" s="9">
        <f t="shared" ref="N72" si="466">+M72+1</f>
        <v>45911</v>
      </c>
      <c r="O72" s="9">
        <f t="shared" ref="O72" si="467">+N72+1</f>
        <v>45912</v>
      </c>
      <c r="P72" s="9">
        <f t="shared" ref="P72" si="468">+O72+1</f>
        <v>45913</v>
      </c>
      <c r="Q72" s="9">
        <f t="shared" ref="Q72" si="469">+P72+1</f>
        <v>45914</v>
      </c>
      <c r="R72" s="9">
        <f t="shared" ref="R72" si="470">+Q72+1</f>
        <v>45915</v>
      </c>
      <c r="S72" s="9">
        <f t="shared" ref="S72" si="471">+R72+1</f>
        <v>45916</v>
      </c>
      <c r="T72" s="9">
        <f t="shared" ref="T72" si="472">+S72+1</f>
        <v>45917</v>
      </c>
      <c r="U72" s="9">
        <f t="shared" ref="U72" si="473">+T72+1</f>
        <v>45918</v>
      </c>
      <c r="V72" s="9">
        <f t="shared" ref="V72" si="474">+U72+1</f>
        <v>45919</v>
      </c>
      <c r="W72" s="9">
        <f t="shared" ref="W72" si="475">+V72+1</f>
        <v>45920</v>
      </c>
      <c r="X72" s="9">
        <f t="shared" ref="X72" si="476">+W72+1</f>
        <v>45921</v>
      </c>
      <c r="Y72" s="9">
        <f t="shared" ref="Y72" si="477">+X72+1</f>
        <v>45922</v>
      </c>
      <c r="Z72" s="9">
        <f t="shared" ref="Z72" si="478">+Y72+1</f>
        <v>45923</v>
      </c>
      <c r="AA72" s="9">
        <f t="shared" ref="AA72" si="479">+Z72+1</f>
        <v>45924</v>
      </c>
      <c r="AB72" s="9">
        <f t="shared" ref="AB72" si="480">+AA72+1</f>
        <v>45925</v>
      </c>
      <c r="AC72" s="9">
        <f t="shared" ref="AC72" si="481">+AB72+1</f>
        <v>45926</v>
      </c>
      <c r="AD72" s="9">
        <f t="shared" ref="AD72" si="482">+AC72+1</f>
        <v>45927</v>
      </c>
      <c r="AE72" s="9">
        <f t="shared" ref="AE72" si="483">+AD72+1</f>
        <v>45928</v>
      </c>
      <c r="AF72" s="9">
        <f t="shared" ref="AF72" si="484">+AE72+1</f>
        <v>45929</v>
      </c>
      <c r="AG72" s="9">
        <f t="shared" ref="AG72" si="485">+AF72+1</f>
        <v>45930</v>
      </c>
      <c r="AH72" s="202" t="s">
        <v>46</v>
      </c>
      <c r="AI72" s="16">
        <f>AI38</f>
        <v>45931</v>
      </c>
      <c r="AJ72" s="16">
        <f t="shared" ref="AJ72:BM72" si="486">AJ38</f>
        <v>45932</v>
      </c>
      <c r="AK72" s="16">
        <f t="shared" si="486"/>
        <v>45933</v>
      </c>
      <c r="AL72" s="16">
        <f t="shared" si="486"/>
        <v>45934</v>
      </c>
      <c r="AM72" s="16">
        <f t="shared" si="486"/>
        <v>45935</v>
      </c>
      <c r="AN72" s="16">
        <f t="shared" si="486"/>
        <v>45936</v>
      </c>
      <c r="AO72" s="16">
        <f t="shared" si="486"/>
        <v>45937</v>
      </c>
      <c r="AP72" s="16">
        <f t="shared" si="486"/>
        <v>45938</v>
      </c>
      <c r="AQ72" s="16">
        <f t="shared" si="486"/>
        <v>45939</v>
      </c>
      <c r="AR72" s="16">
        <f t="shared" si="486"/>
        <v>45940</v>
      </c>
      <c r="AS72" s="16">
        <f t="shared" si="486"/>
        <v>45941</v>
      </c>
      <c r="AT72" s="16">
        <f t="shared" si="486"/>
        <v>45942</v>
      </c>
      <c r="AU72" s="16">
        <f t="shared" si="486"/>
        <v>45943</v>
      </c>
      <c r="AV72" s="16">
        <f t="shared" si="486"/>
        <v>45944</v>
      </c>
      <c r="AW72" s="16">
        <f t="shared" si="486"/>
        <v>45945</v>
      </c>
      <c r="AX72" s="16">
        <f t="shared" si="486"/>
        <v>45946</v>
      </c>
      <c r="AY72" s="16">
        <f t="shared" si="486"/>
        <v>45947</v>
      </c>
      <c r="AZ72" s="16">
        <f t="shared" si="486"/>
        <v>45948</v>
      </c>
      <c r="BA72" s="16">
        <f t="shared" si="486"/>
        <v>45949</v>
      </c>
      <c r="BB72" s="16">
        <f t="shared" si="486"/>
        <v>45950</v>
      </c>
      <c r="BC72" s="16">
        <f t="shared" si="486"/>
        <v>45951</v>
      </c>
      <c r="BD72" s="16">
        <f t="shared" si="486"/>
        <v>45952</v>
      </c>
      <c r="BE72" s="16">
        <f t="shared" si="486"/>
        <v>45953</v>
      </c>
      <c r="BF72" s="16">
        <f t="shared" si="486"/>
        <v>45954</v>
      </c>
      <c r="BG72" s="16">
        <f t="shared" si="486"/>
        <v>45955</v>
      </c>
      <c r="BH72" s="16">
        <f t="shared" si="486"/>
        <v>45956</v>
      </c>
      <c r="BI72" s="16">
        <f t="shared" si="486"/>
        <v>45957</v>
      </c>
      <c r="BJ72" s="16">
        <f t="shared" si="486"/>
        <v>45958</v>
      </c>
      <c r="BK72" s="16">
        <f t="shared" si="486"/>
        <v>45959</v>
      </c>
      <c r="BL72" s="16">
        <f t="shared" si="486"/>
        <v>45960</v>
      </c>
      <c r="BM72" s="16">
        <f t="shared" si="486"/>
        <v>45961</v>
      </c>
      <c r="BN72" s="202" t="s">
        <v>29</v>
      </c>
      <c r="BO72" s="16">
        <f>+BM72+1</f>
        <v>45962</v>
      </c>
      <c r="BP72" s="9">
        <f t="shared" ref="BP72" si="487">+BO72+1</f>
        <v>45963</v>
      </c>
      <c r="BQ72" s="9">
        <f t="shared" ref="BQ72" si="488">+BP72+1</f>
        <v>45964</v>
      </c>
      <c r="BR72" s="9">
        <f t="shared" ref="BR72" si="489">+BQ72+1</f>
        <v>45965</v>
      </c>
      <c r="BS72" s="9">
        <f t="shared" ref="BS72" si="490">+BR72+1</f>
        <v>45966</v>
      </c>
      <c r="BT72" s="9">
        <f t="shared" ref="BT72" si="491">+BS72+1</f>
        <v>45967</v>
      </c>
      <c r="BU72" s="9">
        <f t="shared" ref="BU72" si="492">+BT72+1</f>
        <v>45968</v>
      </c>
      <c r="BV72" s="9">
        <f t="shared" ref="BV72" si="493">+BU72+1</f>
        <v>45969</v>
      </c>
      <c r="BW72" s="9">
        <f t="shared" ref="BW72" si="494">+BV72+1</f>
        <v>45970</v>
      </c>
      <c r="BX72" s="9">
        <f t="shared" ref="BX72" si="495">+BW72+1</f>
        <v>45971</v>
      </c>
      <c r="BY72" s="9">
        <f t="shared" ref="BY72" si="496">+BX72+1</f>
        <v>45972</v>
      </c>
      <c r="BZ72" s="9">
        <f t="shared" ref="BZ72" si="497">+BY72+1</f>
        <v>45973</v>
      </c>
      <c r="CA72" s="9">
        <f t="shared" ref="CA72" si="498">+BZ72+1</f>
        <v>45974</v>
      </c>
      <c r="CB72" s="9">
        <f t="shared" ref="CB72" si="499">+CA72+1</f>
        <v>45975</v>
      </c>
      <c r="CC72" s="9">
        <f t="shared" ref="CC72" si="500">+CB72+1</f>
        <v>45976</v>
      </c>
      <c r="CD72" s="9">
        <f t="shared" ref="CD72" si="501">+CC72+1</f>
        <v>45977</v>
      </c>
      <c r="CE72" s="9">
        <f t="shared" ref="CE72" si="502">+CD72+1</f>
        <v>45978</v>
      </c>
      <c r="CF72" s="9">
        <f t="shared" ref="CF72" si="503">+CE72+1</f>
        <v>45979</v>
      </c>
      <c r="CG72" s="9">
        <f t="shared" ref="CG72" si="504">+CF72+1</f>
        <v>45980</v>
      </c>
      <c r="CH72" s="9">
        <f t="shared" ref="CH72" si="505">+CG72+1</f>
        <v>45981</v>
      </c>
      <c r="CI72" s="9">
        <f t="shared" ref="CI72" si="506">+CH72+1</f>
        <v>45982</v>
      </c>
      <c r="CJ72" s="9">
        <f t="shared" ref="CJ72" si="507">+CI72+1</f>
        <v>45983</v>
      </c>
      <c r="CK72" s="9">
        <f t="shared" ref="CK72" si="508">+CJ72+1</f>
        <v>45984</v>
      </c>
      <c r="CL72" s="9">
        <f t="shared" ref="CL72" si="509">+CK72+1</f>
        <v>45985</v>
      </c>
      <c r="CM72" s="9">
        <f t="shared" ref="CM72" si="510">+CL72+1</f>
        <v>45986</v>
      </c>
      <c r="CN72" s="9">
        <f t="shared" ref="CN72" si="511">+CM72+1</f>
        <v>45987</v>
      </c>
      <c r="CO72" s="9">
        <f t="shared" ref="CO72" si="512">+CN72+1</f>
        <v>45988</v>
      </c>
      <c r="CP72" s="9">
        <f t="shared" ref="CP72" si="513">+CO72+1</f>
        <v>45989</v>
      </c>
      <c r="CQ72" s="9">
        <f t="shared" ref="CQ72" si="514">+CP72+1</f>
        <v>45990</v>
      </c>
      <c r="CR72" s="238">
        <f t="shared" ref="CR72" si="515">+CQ72+1</f>
        <v>45991</v>
      </c>
      <c r="CS72" s="50" t="s">
        <v>30</v>
      </c>
      <c r="CT72" s="16">
        <f>+CR72+1</f>
        <v>45992</v>
      </c>
      <c r="CU72" s="16">
        <f>+CT72+1</f>
        <v>45993</v>
      </c>
      <c r="CV72" s="9">
        <f t="shared" ref="CV72" si="516">+CU72+1</f>
        <v>45994</v>
      </c>
      <c r="CW72" s="9">
        <f t="shared" ref="CW72" si="517">+CV72+1</f>
        <v>45995</v>
      </c>
      <c r="CX72" s="9">
        <f t="shared" ref="CX72" si="518">+CW72+1</f>
        <v>45996</v>
      </c>
      <c r="CY72" s="9">
        <f t="shared" ref="CY72" si="519">+CX72+1</f>
        <v>45997</v>
      </c>
      <c r="CZ72" s="9">
        <f t="shared" ref="CZ72" si="520">+CY72+1</f>
        <v>45998</v>
      </c>
      <c r="DA72" s="9">
        <f t="shared" ref="DA72" si="521">+CZ72+1</f>
        <v>45999</v>
      </c>
      <c r="DB72" s="9">
        <f t="shared" ref="DB72" si="522">+DA72+1</f>
        <v>46000</v>
      </c>
      <c r="DC72" s="9">
        <f t="shared" ref="DC72" si="523">+DB72+1</f>
        <v>46001</v>
      </c>
      <c r="DD72" s="9">
        <f t="shared" ref="DD72" si="524">+DC72+1</f>
        <v>46002</v>
      </c>
      <c r="DE72" s="9">
        <f t="shared" ref="DE72" si="525">+DD72+1</f>
        <v>46003</v>
      </c>
      <c r="DF72" s="9">
        <f t="shared" ref="DF72" si="526">+DE72+1</f>
        <v>46004</v>
      </c>
      <c r="DG72" s="9">
        <f t="shared" ref="DG72" si="527">+DF72+1</f>
        <v>46005</v>
      </c>
      <c r="DH72" s="9">
        <f t="shared" ref="DH72" si="528">+DG72+1</f>
        <v>46006</v>
      </c>
      <c r="DI72" s="9">
        <f t="shared" ref="DI72" si="529">+DH72+1</f>
        <v>46007</v>
      </c>
      <c r="DJ72" s="9">
        <f t="shared" ref="DJ72" si="530">+DI72+1</f>
        <v>46008</v>
      </c>
      <c r="DK72" s="9">
        <f t="shared" ref="DK72" si="531">+DJ72+1</f>
        <v>46009</v>
      </c>
      <c r="DL72" s="9">
        <f t="shared" ref="DL72" si="532">+DK72+1</f>
        <v>46010</v>
      </c>
      <c r="DM72" s="9">
        <f t="shared" ref="DM72" si="533">+DL72+1</f>
        <v>46011</v>
      </c>
      <c r="DN72" s="9">
        <f t="shared" ref="DN72" si="534">+DM72+1</f>
        <v>46012</v>
      </c>
      <c r="DO72" s="9">
        <f t="shared" ref="DO72" si="535">+DN72+1</f>
        <v>46013</v>
      </c>
      <c r="DP72" s="9">
        <f t="shared" ref="DP72" si="536">+DO72+1</f>
        <v>46014</v>
      </c>
      <c r="DQ72" s="9">
        <f t="shared" ref="DQ72" si="537">+DP72+1</f>
        <v>46015</v>
      </c>
      <c r="DR72" s="9">
        <f t="shared" ref="DR72" si="538">+DQ72+1</f>
        <v>46016</v>
      </c>
      <c r="DS72" s="9">
        <f t="shared" ref="DS72" si="539">+DR72+1</f>
        <v>46017</v>
      </c>
      <c r="DT72" s="9">
        <f t="shared" ref="DT72" si="540">+DS72+1</f>
        <v>46018</v>
      </c>
      <c r="DU72" s="9">
        <f t="shared" ref="DU72" si="541">+DT72+1</f>
        <v>46019</v>
      </c>
      <c r="DV72" s="9">
        <f t="shared" ref="DV72" si="542">+DU72+1</f>
        <v>46020</v>
      </c>
      <c r="DW72" s="9">
        <f t="shared" ref="DW72:DX72" si="543">+DV72+1</f>
        <v>46021</v>
      </c>
      <c r="DX72" s="9">
        <f t="shared" si="543"/>
        <v>46022</v>
      </c>
      <c r="DY72" s="202" t="s">
        <v>31</v>
      </c>
      <c r="DZ72" s="16">
        <f>+DX72+1</f>
        <v>46023</v>
      </c>
      <c r="EA72" s="9">
        <f t="shared" ref="EA72" si="544">+DZ72+1</f>
        <v>46024</v>
      </c>
      <c r="EB72" s="9">
        <f t="shared" ref="EB72" si="545">+EA72+1</f>
        <v>46025</v>
      </c>
      <c r="EC72" s="9">
        <f t="shared" ref="EC72" si="546">+EB72+1</f>
        <v>46026</v>
      </c>
      <c r="ED72" s="9">
        <f t="shared" ref="ED72" si="547">+EC72+1</f>
        <v>46027</v>
      </c>
      <c r="EE72" s="9">
        <f t="shared" ref="EE72" si="548">+ED72+1</f>
        <v>46028</v>
      </c>
      <c r="EF72" s="9">
        <f t="shared" ref="EF72" si="549">+EE72+1</f>
        <v>46029</v>
      </c>
      <c r="EG72" s="9">
        <f t="shared" ref="EG72" si="550">+EF72+1</f>
        <v>46030</v>
      </c>
      <c r="EH72" s="9">
        <f t="shared" ref="EH72" si="551">+EG72+1</f>
        <v>46031</v>
      </c>
      <c r="EI72" s="9">
        <f t="shared" ref="EI72" si="552">+EH72+1</f>
        <v>46032</v>
      </c>
      <c r="EJ72" s="9">
        <f t="shared" ref="EJ72" si="553">+EI72+1</f>
        <v>46033</v>
      </c>
      <c r="EK72" s="9">
        <f t="shared" ref="EK72" si="554">+EJ72+1</f>
        <v>46034</v>
      </c>
      <c r="EL72" s="9">
        <f t="shared" ref="EL72" si="555">+EK72+1</f>
        <v>46035</v>
      </c>
      <c r="EM72" s="9">
        <f t="shared" ref="EM72" si="556">+EL72+1</f>
        <v>46036</v>
      </c>
      <c r="EN72" s="9">
        <f t="shared" ref="EN72" si="557">+EM72+1</f>
        <v>46037</v>
      </c>
      <c r="EO72" s="9">
        <f t="shared" ref="EO72" si="558">+EN72+1</f>
        <v>46038</v>
      </c>
      <c r="EP72" s="9">
        <f t="shared" ref="EP72" si="559">+EO72+1</f>
        <v>46039</v>
      </c>
      <c r="EQ72" s="9">
        <f t="shared" ref="EQ72" si="560">+EP72+1</f>
        <v>46040</v>
      </c>
      <c r="ER72" s="9">
        <f t="shared" ref="ER72" si="561">+EQ72+1</f>
        <v>46041</v>
      </c>
      <c r="ES72" s="9">
        <f t="shared" ref="ES72" si="562">+ER72+1</f>
        <v>46042</v>
      </c>
      <c r="ET72" s="9">
        <f t="shared" ref="ET72" si="563">+ES72+1</f>
        <v>46043</v>
      </c>
      <c r="EU72" s="9">
        <f t="shared" ref="EU72" si="564">+ET72+1</f>
        <v>46044</v>
      </c>
      <c r="EV72" s="9">
        <f t="shared" ref="EV72" si="565">+EU72+1</f>
        <v>46045</v>
      </c>
      <c r="EW72" s="9">
        <f t="shared" ref="EW72" si="566">+EV72+1</f>
        <v>46046</v>
      </c>
      <c r="EX72" s="9">
        <f t="shared" ref="EX72" si="567">+EW72+1</f>
        <v>46047</v>
      </c>
      <c r="EY72" s="9">
        <f t="shared" ref="EY72" si="568">+EX72+1</f>
        <v>46048</v>
      </c>
      <c r="EZ72" s="9">
        <f t="shared" ref="EZ72" si="569">+EY72+1</f>
        <v>46049</v>
      </c>
      <c r="FA72" s="9">
        <f t="shared" ref="FA72" si="570">+EZ72+1</f>
        <v>46050</v>
      </c>
      <c r="FB72" s="9">
        <f t="shared" ref="FB72" si="571">+FA72+1</f>
        <v>46051</v>
      </c>
      <c r="FC72" s="9">
        <f t="shared" ref="FC72" si="572">+FB72+1</f>
        <v>46052</v>
      </c>
      <c r="FD72" s="9">
        <f t="shared" ref="FD72" si="573">+FC72+1</f>
        <v>46053</v>
      </c>
      <c r="FE72" s="202" t="s">
        <v>47</v>
      </c>
    </row>
    <row r="73" spans="1:165" s="37" customFormat="1" x14ac:dyDescent="0.25">
      <c r="A73" s="32"/>
      <c r="B73" s="33"/>
      <c r="C73" s="71"/>
      <c r="D73" s="34" t="s">
        <v>48</v>
      </c>
      <c r="E73" s="34" t="s">
        <v>48</v>
      </c>
      <c r="F73" s="34" t="s">
        <v>48</v>
      </c>
      <c r="G73" s="34" t="s">
        <v>48</v>
      </c>
      <c r="H73" s="34" t="s">
        <v>48</v>
      </c>
      <c r="I73" s="34" t="s">
        <v>48</v>
      </c>
      <c r="J73" s="34" t="s">
        <v>48</v>
      </c>
      <c r="K73" s="34" t="s">
        <v>48</v>
      </c>
      <c r="L73" s="34" t="s">
        <v>48</v>
      </c>
      <c r="M73" s="34" t="s">
        <v>48</v>
      </c>
      <c r="N73" s="34" t="s">
        <v>48</v>
      </c>
      <c r="O73" s="34" t="s">
        <v>48</v>
      </c>
      <c r="P73" s="34" t="s">
        <v>48</v>
      </c>
      <c r="Q73" s="34" t="s">
        <v>48</v>
      </c>
      <c r="R73" s="34" t="s">
        <v>48</v>
      </c>
      <c r="S73" s="34" t="s">
        <v>48</v>
      </c>
      <c r="T73" s="34" t="s">
        <v>48</v>
      </c>
      <c r="U73" s="34" t="s">
        <v>48</v>
      </c>
      <c r="V73" s="34" t="s">
        <v>48</v>
      </c>
      <c r="W73" s="34" t="s">
        <v>48</v>
      </c>
      <c r="X73" s="34" t="s">
        <v>48</v>
      </c>
      <c r="Y73" s="34" t="s">
        <v>48</v>
      </c>
      <c r="Z73" s="34" t="s">
        <v>48</v>
      </c>
      <c r="AA73" s="34" t="s">
        <v>48</v>
      </c>
      <c r="AB73" s="34" t="s">
        <v>48</v>
      </c>
      <c r="AC73" s="34" t="s">
        <v>48</v>
      </c>
      <c r="AD73" s="34" t="s">
        <v>48</v>
      </c>
      <c r="AE73" s="34" t="s">
        <v>48</v>
      </c>
      <c r="AF73" s="34" t="s">
        <v>48</v>
      </c>
      <c r="AG73" s="34" t="s">
        <v>48</v>
      </c>
      <c r="AH73" s="35" t="s">
        <v>48</v>
      </c>
      <c r="AI73" s="36" t="s">
        <v>48</v>
      </c>
      <c r="AJ73" s="36" t="s">
        <v>48</v>
      </c>
      <c r="AK73" s="36" t="s">
        <v>48</v>
      </c>
      <c r="AL73" s="36" t="s">
        <v>48</v>
      </c>
      <c r="AM73" s="36" t="s">
        <v>48</v>
      </c>
      <c r="AN73" s="36" t="s">
        <v>48</v>
      </c>
      <c r="AO73" s="36" t="s">
        <v>48</v>
      </c>
      <c r="AP73" s="36" t="s">
        <v>48</v>
      </c>
      <c r="AQ73" s="36" t="s">
        <v>48</v>
      </c>
      <c r="AR73" s="36" t="s">
        <v>48</v>
      </c>
      <c r="AS73" s="36" t="s">
        <v>48</v>
      </c>
      <c r="AT73" s="36" t="s">
        <v>48</v>
      </c>
      <c r="AU73" s="36" t="s">
        <v>48</v>
      </c>
      <c r="AV73" s="36" t="s">
        <v>48</v>
      </c>
      <c r="AW73" s="36" t="s">
        <v>48</v>
      </c>
      <c r="AX73" s="36" t="s">
        <v>48</v>
      </c>
      <c r="AY73" s="36" t="s">
        <v>48</v>
      </c>
      <c r="AZ73" s="36" t="s">
        <v>48</v>
      </c>
      <c r="BA73" s="36" t="s">
        <v>48</v>
      </c>
      <c r="BB73" s="36" t="s">
        <v>48</v>
      </c>
      <c r="BC73" s="36" t="s">
        <v>48</v>
      </c>
      <c r="BD73" s="36" t="s">
        <v>48</v>
      </c>
      <c r="BE73" s="36" t="s">
        <v>48</v>
      </c>
      <c r="BF73" s="36" t="s">
        <v>48</v>
      </c>
      <c r="BG73" s="36" t="s">
        <v>48</v>
      </c>
      <c r="BH73" s="36" t="s">
        <v>48</v>
      </c>
      <c r="BI73" s="36" t="s">
        <v>48</v>
      </c>
      <c r="BJ73" s="36" t="s">
        <v>48</v>
      </c>
      <c r="BK73" s="36" t="s">
        <v>48</v>
      </c>
      <c r="BL73" s="36" t="s">
        <v>48</v>
      </c>
      <c r="BM73" s="232" t="s">
        <v>48</v>
      </c>
      <c r="BN73" s="35" t="s">
        <v>48</v>
      </c>
      <c r="BO73" s="36" t="s">
        <v>48</v>
      </c>
      <c r="BP73" s="34" t="s">
        <v>48</v>
      </c>
      <c r="BQ73" s="34" t="s">
        <v>48</v>
      </c>
      <c r="BR73" s="34" t="s">
        <v>48</v>
      </c>
      <c r="BS73" s="34" t="s">
        <v>48</v>
      </c>
      <c r="BT73" s="34" t="s">
        <v>48</v>
      </c>
      <c r="BU73" s="34" t="s">
        <v>48</v>
      </c>
      <c r="BV73" s="34" t="s">
        <v>48</v>
      </c>
      <c r="BW73" s="34" t="s">
        <v>48</v>
      </c>
      <c r="BX73" s="34" t="s">
        <v>48</v>
      </c>
      <c r="BY73" s="34" t="s">
        <v>48</v>
      </c>
      <c r="BZ73" s="34" t="s">
        <v>48</v>
      </c>
      <c r="CA73" s="34" t="s">
        <v>48</v>
      </c>
      <c r="CB73" s="34" t="s">
        <v>48</v>
      </c>
      <c r="CC73" s="34" t="s">
        <v>48</v>
      </c>
      <c r="CD73" s="34" t="s">
        <v>48</v>
      </c>
      <c r="CE73" s="34" t="s">
        <v>48</v>
      </c>
      <c r="CF73" s="34" t="s">
        <v>48</v>
      </c>
      <c r="CG73" s="34" t="s">
        <v>48</v>
      </c>
      <c r="CH73" s="34" t="s">
        <v>48</v>
      </c>
      <c r="CI73" s="34" t="s">
        <v>48</v>
      </c>
      <c r="CJ73" s="34" t="s">
        <v>48</v>
      </c>
      <c r="CK73" s="34" t="s">
        <v>48</v>
      </c>
      <c r="CL73" s="34" t="s">
        <v>48</v>
      </c>
      <c r="CM73" s="34" t="s">
        <v>48</v>
      </c>
      <c r="CN73" s="34" t="s">
        <v>48</v>
      </c>
      <c r="CO73" s="34" t="s">
        <v>48</v>
      </c>
      <c r="CP73" s="34" t="s">
        <v>48</v>
      </c>
      <c r="CQ73" s="34" t="s">
        <v>48</v>
      </c>
      <c r="CR73" s="239" t="s">
        <v>48</v>
      </c>
      <c r="CS73" s="35" t="s">
        <v>48</v>
      </c>
      <c r="CT73" s="36" t="s">
        <v>48</v>
      </c>
      <c r="CU73" s="36" t="s">
        <v>48</v>
      </c>
      <c r="CV73" s="34" t="s">
        <v>48</v>
      </c>
      <c r="CW73" s="34" t="s">
        <v>48</v>
      </c>
      <c r="CX73" s="34" t="s">
        <v>48</v>
      </c>
      <c r="CY73" s="34" t="s">
        <v>48</v>
      </c>
      <c r="CZ73" s="34" t="s">
        <v>48</v>
      </c>
      <c r="DA73" s="34" t="s">
        <v>48</v>
      </c>
      <c r="DB73" s="34" t="s">
        <v>48</v>
      </c>
      <c r="DC73" s="34" t="s">
        <v>48</v>
      </c>
      <c r="DD73" s="34" t="s">
        <v>48</v>
      </c>
      <c r="DE73" s="34" t="s">
        <v>48</v>
      </c>
      <c r="DF73" s="34" t="s">
        <v>48</v>
      </c>
      <c r="DG73" s="34" t="s">
        <v>48</v>
      </c>
      <c r="DH73" s="34" t="s">
        <v>48</v>
      </c>
      <c r="DI73" s="34" t="s">
        <v>48</v>
      </c>
      <c r="DJ73" s="34" t="s">
        <v>48</v>
      </c>
      <c r="DK73" s="34" t="s">
        <v>48</v>
      </c>
      <c r="DL73" s="34" t="s">
        <v>48</v>
      </c>
      <c r="DM73" s="34" t="s">
        <v>48</v>
      </c>
      <c r="DN73" s="34" t="s">
        <v>48</v>
      </c>
      <c r="DO73" s="34" t="s">
        <v>48</v>
      </c>
      <c r="DP73" s="34" t="s">
        <v>48</v>
      </c>
      <c r="DQ73" s="34" t="s">
        <v>48</v>
      </c>
      <c r="DR73" s="34" t="s">
        <v>48</v>
      </c>
      <c r="DS73" s="34" t="s">
        <v>48</v>
      </c>
      <c r="DT73" s="34" t="s">
        <v>48</v>
      </c>
      <c r="DU73" s="34" t="s">
        <v>48</v>
      </c>
      <c r="DV73" s="34" t="s">
        <v>48</v>
      </c>
      <c r="DW73" s="34" t="s">
        <v>48</v>
      </c>
      <c r="DX73" s="34" t="s">
        <v>48</v>
      </c>
      <c r="DY73" s="35" t="s">
        <v>48</v>
      </c>
      <c r="DZ73" s="36" t="s">
        <v>48</v>
      </c>
      <c r="EA73" s="34" t="s">
        <v>48</v>
      </c>
      <c r="EB73" s="34" t="s">
        <v>48</v>
      </c>
      <c r="EC73" s="34" t="s">
        <v>48</v>
      </c>
      <c r="ED73" s="34" t="s">
        <v>48</v>
      </c>
      <c r="EE73" s="34" t="s">
        <v>48</v>
      </c>
      <c r="EF73" s="34" t="s">
        <v>48</v>
      </c>
      <c r="EG73" s="34" t="s">
        <v>48</v>
      </c>
      <c r="EH73" s="34" t="s">
        <v>48</v>
      </c>
      <c r="EI73" s="34" t="s">
        <v>48</v>
      </c>
      <c r="EJ73" s="34" t="s">
        <v>48</v>
      </c>
      <c r="EK73" s="34" t="s">
        <v>48</v>
      </c>
      <c r="EL73" s="34" t="s">
        <v>48</v>
      </c>
      <c r="EM73" s="34" t="s">
        <v>48</v>
      </c>
      <c r="EN73" s="34" t="s">
        <v>48</v>
      </c>
      <c r="EO73" s="34" t="s">
        <v>48</v>
      </c>
      <c r="EP73" s="34" t="s">
        <v>48</v>
      </c>
      <c r="EQ73" s="34" t="s">
        <v>48</v>
      </c>
      <c r="ER73" s="34" t="s">
        <v>48</v>
      </c>
      <c r="ES73" s="34" t="s">
        <v>48</v>
      </c>
      <c r="ET73" s="34" t="s">
        <v>48</v>
      </c>
      <c r="EU73" s="34" t="s">
        <v>48</v>
      </c>
      <c r="EV73" s="34" t="s">
        <v>48</v>
      </c>
      <c r="EW73" s="34" t="s">
        <v>48</v>
      </c>
      <c r="EX73" s="34" t="s">
        <v>48</v>
      </c>
      <c r="EY73" s="34" t="s">
        <v>48</v>
      </c>
      <c r="EZ73" s="34" t="s">
        <v>48</v>
      </c>
      <c r="FA73" s="34" t="s">
        <v>48</v>
      </c>
      <c r="FB73" s="34" t="s">
        <v>48</v>
      </c>
      <c r="FC73" s="34" t="s">
        <v>48</v>
      </c>
      <c r="FD73" s="34" t="s">
        <v>48</v>
      </c>
      <c r="FE73" s="35" t="s">
        <v>48</v>
      </c>
      <c r="FF73"/>
      <c r="FG73"/>
      <c r="FH73"/>
      <c r="FI73"/>
    </row>
    <row r="74" spans="1:165" x14ac:dyDescent="0.25">
      <c r="B74" s="13" t="s">
        <v>108</v>
      </c>
      <c r="C74" s="54"/>
      <c r="D74" s="138">
        <f>SUM(D12,D40)</f>
        <v>46041</v>
      </c>
      <c r="E74" s="138">
        <f t="shared" ref="E74:AI74" si="574">SUM(E12,E40)</f>
        <v>48682.7</v>
      </c>
      <c r="F74" s="138">
        <f t="shared" si="574"/>
        <v>108416.463</v>
      </c>
      <c r="G74" s="138">
        <f t="shared" si="574"/>
        <v>90192.024000000005</v>
      </c>
      <c r="H74" s="138">
        <f t="shared" si="574"/>
        <v>90690.307000000001</v>
      </c>
      <c r="I74" s="138">
        <f t="shared" si="574"/>
        <v>89926.762000000017</v>
      </c>
      <c r="J74" s="138">
        <f t="shared" si="574"/>
        <v>89926.762000000017</v>
      </c>
      <c r="K74" s="138">
        <f t="shared" si="574"/>
        <v>89926.762000000017</v>
      </c>
      <c r="L74" s="138">
        <f t="shared" si="574"/>
        <v>89331.606599999999</v>
      </c>
      <c r="M74" s="138">
        <f t="shared" si="574"/>
        <v>89594.740600000005</v>
      </c>
      <c r="N74" s="138">
        <f t="shared" si="574"/>
        <v>89930.960600000006</v>
      </c>
      <c r="O74" s="138">
        <f t="shared" si="574"/>
        <v>89913.160600000003</v>
      </c>
      <c r="P74" s="138">
        <f t="shared" si="574"/>
        <v>75341.955600000001</v>
      </c>
      <c r="Q74" s="138">
        <f t="shared" si="574"/>
        <v>75341.955600000001</v>
      </c>
      <c r="R74" s="138">
        <f t="shared" si="574"/>
        <v>75341.955600000001</v>
      </c>
      <c r="S74" s="138">
        <f t="shared" si="574"/>
        <v>129926.7176</v>
      </c>
      <c r="T74" s="138">
        <f t="shared" si="574"/>
        <v>130094.7926</v>
      </c>
      <c r="U74" s="138">
        <f t="shared" si="574"/>
        <v>130545.0046</v>
      </c>
      <c r="V74" s="138">
        <f t="shared" si="574"/>
        <v>130529.63559999999</v>
      </c>
      <c r="W74" s="138">
        <f t="shared" si="574"/>
        <v>105781.76059999999</v>
      </c>
      <c r="X74" s="138">
        <f t="shared" si="574"/>
        <v>105781.76059999999</v>
      </c>
      <c r="Y74" s="138">
        <f t="shared" si="574"/>
        <v>105781.76059999999</v>
      </c>
      <c r="Z74" s="138">
        <f t="shared" si="574"/>
        <v>80314.246599999984</v>
      </c>
      <c r="AA74" s="138">
        <f t="shared" si="574"/>
        <v>80452.323599999989</v>
      </c>
      <c r="AB74" s="138">
        <f t="shared" si="574"/>
        <v>80569.843599999993</v>
      </c>
      <c r="AC74" s="138">
        <f t="shared" si="574"/>
        <v>83880.100599999976</v>
      </c>
      <c r="AD74" s="138">
        <f t="shared" si="574"/>
        <v>32212.820599999985</v>
      </c>
      <c r="AE74" s="138">
        <f t="shared" si="574"/>
        <v>32212.820599999985</v>
      </c>
      <c r="AF74" s="138">
        <f t="shared" si="574"/>
        <v>32212.820599999985</v>
      </c>
      <c r="AG74" s="138">
        <f t="shared" si="574"/>
        <v>32440.222599999986</v>
      </c>
      <c r="AH74" s="139">
        <f>SUM(AH12,AH40)</f>
        <v>46041</v>
      </c>
      <c r="AI74" s="140">
        <f t="shared" si="574"/>
        <v>33306.729599999984</v>
      </c>
      <c r="AJ74" s="140">
        <f t="shared" ref="AJ74:BM74" si="575">SUM(AJ12,AJ40)</f>
        <v>91428.963139999978</v>
      </c>
      <c r="AK74" s="140">
        <f t="shared" si="575"/>
        <v>91762.147052608678</v>
      </c>
      <c r="AL74" s="140">
        <f t="shared" si="575"/>
        <v>69547.973047884036</v>
      </c>
      <c r="AM74" s="140">
        <f t="shared" si="575"/>
        <v>69547.973047884036</v>
      </c>
      <c r="AN74" s="140">
        <f t="shared" si="575"/>
        <v>69547.973047884036</v>
      </c>
      <c r="AO74" s="140">
        <f t="shared" si="575"/>
        <v>69981.436990492744</v>
      </c>
      <c r="AP74" s="140">
        <f t="shared" si="575"/>
        <v>70414.62090310143</v>
      </c>
      <c r="AQ74" s="140">
        <f t="shared" si="575"/>
        <v>70847.804815710129</v>
      </c>
      <c r="AR74" s="140">
        <f t="shared" si="575"/>
        <v>70990.988728318829</v>
      </c>
      <c r="AS74" s="140">
        <f t="shared" si="575"/>
        <v>61788.814723594187</v>
      </c>
      <c r="AT74" s="140">
        <f t="shared" si="575"/>
        <v>61788.814723594187</v>
      </c>
      <c r="AU74" s="140">
        <f t="shared" si="575"/>
        <v>61788.814723594187</v>
      </c>
      <c r="AV74" s="140">
        <f t="shared" si="575"/>
        <v>62222.278666202881</v>
      </c>
      <c r="AW74" s="140">
        <f t="shared" si="575"/>
        <v>62655.462578811581</v>
      </c>
      <c r="AX74" s="140">
        <f t="shared" si="575"/>
        <v>124603.76932225357</v>
      </c>
      <c r="AY74" s="140">
        <f t="shared" si="575"/>
        <v>124936.95323486227</v>
      </c>
      <c r="AZ74" s="140">
        <f t="shared" si="575"/>
        <v>102672.27923013765</v>
      </c>
      <c r="BA74" s="140">
        <f t="shared" si="575"/>
        <v>102672.27923013765</v>
      </c>
      <c r="BB74" s="140">
        <f t="shared" si="575"/>
        <v>102672.27923013765</v>
      </c>
      <c r="BC74" s="140">
        <f t="shared" si="575"/>
        <v>103105.74317274633</v>
      </c>
      <c r="BD74" s="140">
        <f t="shared" si="575"/>
        <v>103538.92708535503</v>
      </c>
      <c r="BE74" s="140">
        <f t="shared" si="575"/>
        <v>82027.110997963726</v>
      </c>
      <c r="BF74" s="140">
        <f t="shared" si="575"/>
        <v>82360.294910572411</v>
      </c>
      <c r="BG74" s="140">
        <f t="shared" si="575"/>
        <v>80760.120905847783</v>
      </c>
      <c r="BH74" s="140">
        <f t="shared" si="575"/>
        <v>80760.120905847783</v>
      </c>
      <c r="BI74" s="140">
        <f t="shared" si="575"/>
        <v>80760.120905847783</v>
      </c>
      <c r="BJ74" s="140">
        <f t="shared" si="575"/>
        <v>29775.178051397037</v>
      </c>
      <c r="BK74" s="140">
        <f t="shared" si="575"/>
        <v>30208.361964005733</v>
      </c>
      <c r="BL74" s="140">
        <f t="shared" si="575"/>
        <v>30641.545876614429</v>
      </c>
      <c r="BM74" s="233">
        <f t="shared" si="575"/>
        <v>30974.729789223125</v>
      </c>
      <c r="BN74" s="139">
        <f>SUM(BN12,BN40)</f>
        <v>33306.729599999962</v>
      </c>
      <c r="BO74" s="140">
        <f t="shared" ref="BO74" si="576">SUM(BO12,BO40)</f>
        <v>19019.810970131817</v>
      </c>
      <c r="BP74" s="141">
        <f t="shared" ref="BP74:CV74" si="577">SUM(BP12,BP40)</f>
        <v>19019.810970131817</v>
      </c>
      <c r="BQ74" s="141">
        <f t="shared" si="577"/>
        <v>19019.810970131817</v>
      </c>
      <c r="BR74" s="141">
        <f t="shared" si="577"/>
        <v>77132.262679631851</v>
      </c>
      <c r="BS74" s="141">
        <f t="shared" si="577"/>
        <v>62019.36728763186</v>
      </c>
      <c r="BT74" s="141">
        <f t="shared" si="577"/>
        <v>62511.829812965196</v>
      </c>
      <c r="BU74" s="141">
        <f t="shared" si="577"/>
        <v>62904.292338298525</v>
      </c>
      <c r="BV74" s="141">
        <f t="shared" si="577"/>
        <v>38360.057466965198</v>
      </c>
      <c r="BW74" s="141">
        <f t="shared" si="577"/>
        <v>38360.057466965198</v>
      </c>
      <c r="BX74" s="141">
        <f t="shared" si="577"/>
        <v>38360.057466965198</v>
      </c>
      <c r="BY74" s="141">
        <f t="shared" si="577"/>
        <v>38662.800022298528</v>
      </c>
      <c r="BZ74" s="141">
        <f t="shared" si="577"/>
        <v>39155.262547631864</v>
      </c>
      <c r="CA74" s="141">
        <f t="shared" si="577"/>
        <v>39647.725072965201</v>
      </c>
      <c r="CB74" s="141">
        <f t="shared" si="577"/>
        <v>40040.187598298529</v>
      </c>
      <c r="CC74" s="141">
        <f t="shared" si="577"/>
        <v>20080.952726965203</v>
      </c>
      <c r="CD74" s="141">
        <f t="shared" si="577"/>
        <v>20080.952726965203</v>
      </c>
      <c r="CE74" s="141">
        <f t="shared" si="577"/>
        <v>20080.952726965203</v>
      </c>
      <c r="CF74" s="141">
        <f>SUM(CF12,CF40)</f>
        <v>80920.372458131838</v>
      </c>
      <c r="CG74" s="141">
        <f t="shared" si="577"/>
        <v>81412.834983465174</v>
      </c>
      <c r="CH74" s="141">
        <f t="shared" si="577"/>
        <v>81905.297508798511</v>
      </c>
      <c r="CI74" s="141">
        <f t="shared" si="577"/>
        <v>82297.760034131847</v>
      </c>
      <c r="CJ74" s="141">
        <f t="shared" si="577"/>
        <v>55753.52516279852</v>
      </c>
      <c r="CK74" s="141">
        <f t="shared" si="577"/>
        <v>55753.52516279852</v>
      </c>
      <c r="CL74" s="141">
        <f t="shared" si="577"/>
        <v>55753.52516279852</v>
      </c>
      <c r="CM74" s="141">
        <f t="shared" si="577"/>
        <v>56246.267718131858</v>
      </c>
      <c r="CN74" s="141">
        <f>SUM(CN12,CN40)</f>
        <v>56738.730243465187</v>
      </c>
      <c r="CO74" s="141">
        <f t="shared" ref="CO74:CR74" si="578">SUM(CO12,CO40)</f>
        <v>58833.192768798515</v>
      </c>
      <c r="CP74" s="141">
        <f t="shared" si="578"/>
        <v>14019.971635002166</v>
      </c>
      <c r="CQ74" s="141">
        <f t="shared" si="578"/>
        <v>3138.6279286354984</v>
      </c>
      <c r="CR74" s="245">
        <f t="shared" si="578"/>
        <v>3138.6279286354984</v>
      </c>
      <c r="CS74" s="139">
        <f t="shared" si="577"/>
        <v>19019.810970131803</v>
      </c>
      <c r="CT74" s="140">
        <f>SUM(CT12,CT40)</f>
        <v>3138.6279286354984</v>
      </c>
      <c r="CU74" s="140">
        <f t="shared" si="577"/>
        <v>61406.172136222493</v>
      </c>
      <c r="CV74" s="141">
        <f t="shared" si="577"/>
        <v>35816.013292460935</v>
      </c>
      <c r="CW74" s="141">
        <f t="shared" ref="CW74:EA74" si="579">SUM(CW12,CW40)</f>
        <v>36082.55184536607</v>
      </c>
      <c r="CX74" s="141">
        <f t="shared" si="579"/>
        <v>36399.090398271212</v>
      </c>
      <c r="CY74" s="141">
        <f t="shared" si="579"/>
        <v>24826.15044450968</v>
      </c>
      <c r="CZ74" s="141">
        <f t="shared" si="579"/>
        <v>24826.15044450968</v>
      </c>
      <c r="DA74" s="141">
        <f t="shared" si="579"/>
        <v>24826.15044450968</v>
      </c>
      <c r="DB74" s="141">
        <f t="shared" si="579"/>
        <v>25052.513021414816</v>
      </c>
      <c r="DC74" s="141">
        <f t="shared" si="579"/>
        <v>25469.051574319958</v>
      </c>
      <c r="DD74" s="141">
        <f t="shared" si="579"/>
        <v>25885.590127225092</v>
      </c>
      <c r="DE74" s="141">
        <f t="shared" si="579"/>
        <v>26202.128680130234</v>
      </c>
      <c r="DF74" s="141">
        <f t="shared" si="579"/>
        <v>20629.188726368702</v>
      </c>
      <c r="DG74" s="141">
        <f t="shared" si="579"/>
        <v>20629.188726368702</v>
      </c>
      <c r="DH74" s="141">
        <f t="shared" si="579"/>
        <v>20629.188726368702</v>
      </c>
      <c r="DI74" s="141">
        <f t="shared" si="579"/>
        <v>83152.082699107152</v>
      </c>
      <c r="DJ74" s="141">
        <f t="shared" si="579"/>
        <v>83568.621252012294</v>
      </c>
      <c r="DK74" s="141">
        <f t="shared" si="579"/>
        <v>70985.159804917435</v>
      </c>
      <c r="DL74" s="141">
        <f t="shared" si="579"/>
        <v>67301.698357822577</v>
      </c>
      <c r="DM74" s="141">
        <f t="shared" si="579"/>
        <v>19524.89916974838</v>
      </c>
      <c r="DN74" s="141">
        <f t="shared" si="579"/>
        <v>19524.89916974838</v>
      </c>
      <c r="DO74" s="141">
        <f t="shared" si="579"/>
        <v>19524.89916974838</v>
      </c>
      <c r="DP74" s="141">
        <f t="shared" si="579"/>
        <v>-2058.7382533464843</v>
      </c>
      <c r="DQ74" s="141">
        <f t="shared" si="579"/>
        <v>-1642.1997004413424</v>
      </c>
      <c r="DR74" s="141">
        <f t="shared" si="579"/>
        <v>4070.3388524637958</v>
      </c>
      <c r="DS74" s="141">
        <f t="shared" si="579"/>
        <v>4386.877405368934</v>
      </c>
      <c r="DT74" s="141">
        <f t="shared" si="579"/>
        <v>4773.4159582741049</v>
      </c>
      <c r="DU74" s="141">
        <f t="shared" si="579"/>
        <v>4773.4159582741049</v>
      </c>
      <c r="DV74" s="141">
        <f t="shared" si="579"/>
        <v>4773.4159582741049</v>
      </c>
      <c r="DW74" s="141">
        <f t="shared" si="579"/>
        <v>-6153.9249648207551</v>
      </c>
      <c r="DX74" s="141">
        <f t="shared" si="579"/>
        <v>-5737.3864119156133</v>
      </c>
      <c r="DY74" s="139">
        <f>SUM(DY12,DY40)</f>
        <v>3138.6279286354256</v>
      </c>
      <c r="DZ74" s="140">
        <f t="shared" si="579"/>
        <v>-5470.9505907104758</v>
      </c>
      <c r="EA74" s="141">
        <f t="shared" si="579"/>
        <v>-1558.2643618962466</v>
      </c>
      <c r="EB74" s="141">
        <f t="shared" ref="EB74:EZ74" si="580">SUM(EB12,EB40)</f>
        <v>19988.318565084657</v>
      </c>
      <c r="EC74" s="141">
        <f t="shared" si="580"/>
        <v>19988.318565084657</v>
      </c>
      <c r="ED74" s="141">
        <f t="shared" si="580"/>
        <v>19988.318565084657</v>
      </c>
      <c r="EE74" s="141">
        <f t="shared" si="580"/>
        <v>20522.284823898888</v>
      </c>
      <c r="EF74" s="141">
        <f t="shared" si="580"/>
        <v>21055.971052713117</v>
      </c>
      <c r="EG74" s="141">
        <f t="shared" si="580"/>
        <v>21589.657281527347</v>
      </c>
      <c r="EH74" s="141">
        <f t="shared" si="580"/>
        <v>22023.343510341576</v>
      </c>
      <c r="EI74" s="141">
        <f t="shared" si="580"/>
        <v>13209.695789822472</v>
      </c>
      <c r="EJ74" s="141">
        <f t="shared" si="580"/>
        <v>13209.695789822472</v>
      </c>
      <c r="EK74" s="141">
        <f t="shared" si="580"/>
        <v>13209.695789822472</v>
      </c>
      <c r="EL74" s="141">
        <f t="shared" si="580"/>
        <v>13743.662048636703</v>
      </c>
      <c r="EM74" s="141">
        <f t="shared" si="580"/>
        <v>14277.348277450932</v>
      </c>
      <c r="EN74" s="141">
        <f t="shared" si="580"/>
        <v>14811.034506265161</v>
      </c>
      <c r="EO74" s="141">
        <f t="shared" si="580"/>
        <v>90754.812405912686</v>
      </c>
      <c r="EP74" s="141">
        <f t="shared" si="580"/>
        <v>72631.164685393582</v>
      </c>
      <c r="EQ74" s="141">
        <f t="shared" si="580"/>
        <v>72631.164685393582</v>
      </c>
      <c r="ER74" s="141">
        <f t="shared" si="580"/>
        <v>72631.164685393582</v>
      </c>
      <c r="ES74" s="141">
        <f t="shared" si="580"/>
        <v>73165.130944207805</v>
      </c>
      <c r="ET74" s="141">
        <f t="shared" si="580"/>
        <v>73698.817173022049</v>
      </c>
      <c r="EU74" s="141">
        <f t="shared" si="580"/>
        <v>74232.503401836264</v>
      </c>
      <c r="EV74" s="141">
        <f t="shared" si="580"/>
        <v>52666.1896306505</v>
      </c>
      <c r="EW74" s="141">
        <f t="shared" si="580"/>
        <v>47542.541910131404</v>
      </c>
      <c r="EX74" s="141">
        <f t="shared" si="580"/>
        <v>47542.541910131404</v>
      </c>
      <c r="EY74" s="141">
        <f t="shared" si="580"/>
        <v>47542.541910131404</v>
      </c>
      <c r="EZ74" s="141">
        <f t="shared" si="580"/>
        <v>49613.508168945627</v>
      </c>
      <c r="FA74" s="141">
        <f>SUM(FA12,FA40)</f>
        <v>8803.1220831398859</v>
      </c>
      <c r="FB74" s="141">
        <f>SUM(FB12,FB40)</f>
        <v>-2006.8951880458844</v>
      </c>
      <c r="FC74" s="141">
        <f t="shared" ref="FC74:FD74" si="581">SUM(FC12,FC40)</f>
        <v>6426.7910407683448</v>
      </c>
      <c r="FD74" s="141">
        <f t="shared" si="581"/>
        <v>-2196.9594114507563</v>
      </c>
      <c r="FE74" s="139">
        <f>SUM(FE12,FE40)</f>
        <v>-5470.9505907105922</v>
      </c>
    </row>
    <row r="75" spans="1:165" x14ac:dyDescent="0.25">
      <c r="A75" s="4"/>
      <c r="B75" s="13" t="s">
        <v>56</v>
      </c>
      <c r="C75" s="54"/>
      <c r="D75" s="138">
        <f t="shared" ref="D75:AI75" si="582">SUM(D18,D50)</f>
        <v>2663.16</v>
      </c>
      <c r="E75" s="138">
        <f t="shared" si="582"/>
        <v>59769.065999999999</v>
      </c>
      <c r="F75" s="138">
        <f t="shared" si="582"/>
        <v>418</v>
      </c>
      <c r="G75" s="138">
        <f t="shared" si="582"/>
        <v>603.91200000000003</v>
      </c>
      <c r="H75" s="138">
        <f t="shared" si="582"/>
        <v>360.51</v>
      </c>
      <c r="I75" s="138">
        <f t="shared" si="582"/>
        <v>0</v>
      </c>
      <c r="J75" s="138">
        <f t="shared" si="582"/>
        <v>0</v>
      </c>
      <c r="K75" s="138">
        <f t="shared" si="582"/>
        <v>180.833</v>
      </c>
      <c r="L75" s="138">
        <f t="shared" si="582"/>
        <v>304.66500000000002</v>
      </c>
      <c r="M75" s="138">
        <f t="shared" si="582"/>
        <v>367.995</v>
      </c>
      <c r="N75" s="138">
        <f t="shared" si="582"/>
        <v>117.68</v>
      </c>
      <c r="O75" s="138">
        <f t="shared" si="582"/>
        <v>1935.6019999999999</v>
      </c>
      <c r="P75" s="138">
        <f t="shared" si="582"/>
        <v>0</v>
      </c>
      <c r="Q75" s="138">
        <f t="shared" si="582"/>
        <v>0</v>
      </c>
      <c r="R75" s="138">
        <f t="shared" si="582"/>
        <v>63614.775999999998</v>
      </c>
      <c r="S75" s="138">
        <f t="shared" si="582"/>
        <v>172.358</v>
      </c>
      <c r="T75" s="138">
        <f t="shared" si="582"/>
        <v>456.577</v>
      </c>
      <c r="U75" s="138">
        <f t="shared" si="582"/>
        <v>151.20099999999999</v>
      </c>
      <c r="V75" s="138">
        <f t="shared" si="582"/>
        <v>1364.2679999999998</v>
      </c>
      <c r="W75" s="138">
        <f t="shared" si="582"/>
        <v>0</v>
      </c>
      <c r="X75" s="138">
        <f t="shared" si="582"/>
        <v>0</v>
      </c>
      <c r="Y75" s="138">
        <f t="shared" si="582"/>
        <v>482.71199999999999</v>
      </c>
      <c r="Z75" s="138">
        <f t="shared" si="582"/>
        <v>140.809</v>
      </c>
      <c r="AA75" s="138">
        <f t="shared" si="582"/>
        <v>340.33800000000002</v>
      </c>
      <c r="AB75" s="138">
        <f t="shared" si="582"/>
        <v>3397.6540000000005</v>
      </c>
      <c r="AC75" s="138">
        <f t="shared" si="582"/>
        <v>4282.2259999999997</v>
      </c>
      <c r="AD75" s="138">
        <f t="shared" si="582"/>
        <v>0</v>
      </c>
      <c r="AE75" s="138">
        <f t="shared" si="582"/>
        <v>0</v>
      </c>
      <c r="AF75" s="138">
        <f t="shared" si="582"/>
        <v>488.41399999999999</v>
      </c>
      <c r="AG75" s="138">
        <f t="shared" si="582"/>
        <v>1030.778</v>
      </c>
      <c r="AH75" s="139">
        <f>SUM(AH18,AH50)</f>
        <v>142643.53399999999</v>
      </c>
      <c r="AI75" s="140">
        <f t="shared" si="582"/>
        <v>58310.51857</v>
      </c>
      <c r="AJ75" s="140">
        <f t="shared" ref="AJ75:BM75" si="583">SUM(AJ18,AJ50)</f>
        <v>489.37257173913048</v>
      </c>
      <c r="AK75" s="140">
        <f t="shared" si="583"/>
        <v>489.37257173913048</v>
      </c>
      <c r="AL75" s="140">
        <f t="shared" si="583"/>
        <v>0</v>
      </c>
      <c r="AM75" s="140">
        <f t="shared" si="583"/>
        <v>0</v>
      </c>
      <c r="AN75" s="140">
        <f t="shared" si="583"/>
        <v>489.37257173913048</v>
      </c>
      <c r="AO75" s="140">
        <f t="shared" si="583"/>
        <v>489.37257173913048</v>
      </c>
      <c r="AP75" s="140">
        <f t="shared" si="583"/>
        <v>489.37257173913048</v>
      </c>
      <c r="AQ75" s="140">
        <f t="shared" si="583"/>
        <v>489.37257173913048</v>
      </c>
      <c r="AR75" s="140">
        <f t="shared" si="583"/>
        <v>489.37257173913048</v>
      </c>
      <c r="AS75" s="140">
        <f t="shared" si="583"/>
        <v>0</v>
      </c>
      <c r="AT75" s="140">
        <f t="shared" si="583"/>
        <v>0</v>
      </c>
      <c r="AU75" s="140">
        <f t="shared" si="583"/>
        <v>489.37257173913048</v>
      </c>
      <c r="AV75" s="140">
        <f t="shared" si="583"/>
        <v>489.37257173913048</v>
      </c>
      <c r="AW75" s="140">
        <f t="shared" si="583"/>
        <v>71858.672522572437</v>
      </c>
      <c r="AX75" s="140">
        <f t="shared" si="583"/>
        <v>489.37257173913048</v>
      </c>
      <c r="AY75" s="140">
        <f t="shared" si="583"/>
        <v>489.37257173913048</v>
      </c>
      <c r="AZ75" s="140">
        <f t="shared" si="583"/>
        <v>0</v>
      </c>
      <c r="BA75" s="140">
        <f t="shared" si="583"/>
        <v>0</v>
      </c>
      <c r="BB75" s="140">
        <f t="shared" si="583"/>
        <v>489.37257173913048</v>
      </c>
      <c r="BC75" s="140">
        <f t="shared" si="583"/>
        <v>489.37257173913048</v>
      </c>
      <c r="BD75" s="140">
        <f t="shared" si="583"/>
        <v>489.37257173913048</v>
      </c>
      <c r="BE75" s="140">
        <f t="shared" si="583"/>
        <v>489.37257173913048</v>
      </c>
      <c r="BF75" s="140">
        <f t="shared" si="583"/>
        <v>2091.3725717391303</v>
      </c>
      <c r="BG75" s="140">
        <f t="shared" si="583"/>
        <v>0</v>
      </c>
      <c r="BH75" s="140">
        <f t="shared" si="583"/>
        <v>0</v>
      </c>
      <c r="BI75" s="140">
        <f t="shared" si="583"/>
        <v>4415.3725717391308</v>
      </c>
      <c r="BJ75" s="140">
        <f t="shared" si="583"/>
        <v>489.37257173913048</v>
      </c>
      <c r="BK75" s="140">
        <f t="shared" si="583"/>
        <v>489.37257173913048</v>
      </c>
      <c r="BL75" s="140">
        <f t="shared" si="583"/>
        <v>489.37257173913048</v>
      </c>
      <c r="BM75" s="233">
        <f t="shared" si="583"/>
        <v>489.26984003913066</v>
      </c>
      <c r="BN75" s="139">
        <f>SUM(BN18,BN50)</f>
        <v>145973.91236739416</v>
      </c>
      <c r="BO75" s="140">
        <f t="shared" ref="BO75" si="584">SUM(BO18,BO50)</f>
        <v>0</v>
      </c>
      <c r="BP75" s="141">
        <f t="shared" ref="BP75:CV75" si="585">SUM(BP18,BP50)</f>
        <v>0</v>
      </c>
      <c r="BQ75" s="141">
        <f t="shared" si="585"/>
        <v>59120.788637500038</v>
      </c>
      <c r="BR75" s="141">
        <f t="shared" si="585"/>
        <v>557.07948333333343</v>
      </c>
      <c r="BS75" s="141">
        <f t="shared" si="585"/>
        <v>557.07948333333343</v>
      </c>
      <c r="BT75" s="141">
        <f t="shared" si="585"/>
        <v>557.07948333333343</v>
      </c>
      <c r="BU75" s="141">
        <f t="shared" si="585"/>
        <v>557.07948333333343</v>
      </c>
      <c r="BV75" s="141">
        <f t="shared" si="585"/>
        <v>0</v>
      </c>
      <c r="BW75" s="141">
        <f t="shared" si="585"/>
        <v>0</v>
      </c>
      <c r="BX75" s="141">
        <f t="shared" si="585"/>
        <v>557.07948333333343</v>
      </c>
      <c r="BY75" s="141">
        <f t="shared" si="585"/>
        <v>557.07948333333343</v>
      </c>
      <c r="BZ75" s="141">
        <f t="shared" si="585"/>
        <v>557.07948333333343</v>
      </c>
      <c r="CA75" s="141">
        <f t="shared" si="585"/>
        <v>557.07948333333343</v>
      </c>
      <c r="CB75" s="141">
        <f t="shared" si="585"/>
        <v>557.07948333333343</v>
      </c>
      <c r="CC75" s="141">
        <f t="shared" si="585"/>
        <v>0</v>
      </c>
      <c r="CD75" s="141">
        <f t="shared" si="585"/>
        <v>0</v>
      </c>
      <c r="CE75" s="141">
        <f t="shared" si="585"/>
        <v>70096.933779166633</v>
      </c>
      <c r="CF75" s="141">
        <f>SUM(CF18,CF50)</f>
        <v>557.07948333333343</v>
      </c>
      <c r="CG75" s="141">
        <f t="shared" si="585"/>
        <v>557.07948333333343</v>
      </c>
      <c r="CH75" s="141">
        <f t="shared" si="585"/>
        <v>557.07948333333343</v>
      </c>
      <c r="CI75" s="141">
        <f t="shared" si="585"/>
        <v>557.07948333333343</v>
      </c>
      <c r="CJ75" s="141">
        <f t="shared" si="585"/>
        <v>0</v>
      </c>
      <c r="CK75" s="141">
        <f t="shared" si="585"/>
        <v>0</v>
      </c>
      <c r="CL75" s="141">
        <f t="shared" si="585"/>
        <v>557.07948333333343</v>
      </c>
      <c r="CM75" s="141">
        <f t="shared" si="585"/>
        <v>557.07948333333343</v>
      </c>
      <c r="CN75" s="141">
        <f t="shared" si="585"/>
        <v>2159.0794833333334</v>
      </c>
      <c r="CO75" s="141">
        <f t="shared" si="585"/>
        <v>3351.0794833333334</v>
      </c>
      <c r="CP75" s="141">
        <f t="shared" si="585"/>
        <v>556.97675163333361</v>
      </c>
      <c r="CQ75" s="141">
        <f t="shared" si="585"/>
        <v>0</v>
      </c>
      <c r="CR75" s="245">
        <f t="shared" si="585"/>
        <v>0</v>
      </c>
      <c r="CS75" s="139">
        <f t="shared" si="585"/>
        <v>143641.05038496666</v>
      </c>
      <c r="CT75" s="140">
        <f>SUM(CT18,CT50)</f>
        <v>59120.788637500038</v>
      </c>
      <c r="CU75" s="140">
        <f t="shared" si="585"/>
        <v>471.60700681818184</v>
      </c>
      <c r="CV75" s="141">
        <f t="shared" si="585"/>
        <v>471.60700681818184</v>
      </c>
      <c r="CW75" s="141">
        <f t="shared" ref="CW75:EA75" si="586">SUM(CW18,CW50)</f>
        <v>471.60700681818184</v>
      </c>
      <c r="CX75" s="141">
        <f t="shared" si="586"/>
        <v>471.60700681818184</v>
      </c>
      <c r="CY75" s="141">
        <f t="shared" si="586"/>
        <v>0</v>
      </c>
      <c r="CZ75" s="141">
        <f t="shared" si="586"/>
        <v>0</v>
      </c>
      <c r="DA75" s="141">
        <f t="shared" si="586"/>
        <v>471.60700681818184</v>
      </c>
      <c r="DB75" s="141">
        <f t="shared" si="586"/>
        <v>471.60700681818184</v>
      </c>
      <c r="DC75" s="141">
        <f t="shared" si="586"/>
        <v>471.60700681818184</v>
      </c>
      <c r="DD75" s="141">
        <f t="shared" si="586"/>
        <v>471.60700681818184</v>
      </c>
      <c r="DE75" s="141">
        <f t="shared" si="586"/>
        <v>471.60700681818184</v>
      </c>
      <c r="DF75" s="141">
        <f t="shared" si="586"/>
        <v>0</v>
      </c>
      <c r="DG75" s="141">
        <f t="shared" si="586"/>
        <v>0</v>
      </c>
      <c r="DH75" s="141">
        <f t="shared" si="586"/>
        <v>70085.315522651494</v>
      </c>
      <c r="DI75" s="141">
        <f t="shared" si="586"/>
        <v>471.60700681818184</v>
      </c>
      <c r="DJ75" s="141">
        <f t="shared" si="586"/>
        <v>471.60700681818184</v>
      </c>
      <c r="DK75" s="141">
        <f t="shared" si="586"/>
        <v>471.60700681818184</v>
      </c>
      <c r="DL75" s="141">
        <f t="shared" si="586"/>
        <v>471.60700681818184</v>
      </c>
      <c r="DM75" s="141">
        <f t="shared" si="586"/>
        <v>0</v>
      </c>
      <c r="DN75" s="141">
        <f t="shared" si="586"/>
        <v>0</v>
      </c>
      <c r="DO75" s="141">
        <f t="shared" si="586"/>
        <v>471.60700681818184</v>
      </c>
      <c r="DP75" s="141">
        <f t="shared" si="586"/>
        <v>471.60700681818184</v>
      </c>
      <c r="DQ75" s="141">
        <f t="shared" si="586"/>
        <v>5767.6070068181816</v>
      </c>
      <c r="DR75" s="141">
        <f t="shared" si="586"/>
        <v>471.60700681818184</v>
      </c>
      <c r="DS75" s="141">
        <f t="shared" si="586"/>
        <v>471.60700681818184</v>
      </c>
      <c r="DT75" s="141">
        <f t="shared" si="586"/>
        <v>0</v>
      </c>
      <c r="DU75" s="141">
        <f t="shared" si="586"/>
        <v>0</v>
      </c>
      <c r="DV75" s="141">
        <f t="shared" si="586"/>
        <v>471.60700681818184</v>
      </c>
      <c r="DW75" s="141">
        <f t="shared" si="586"/>
        <v>471.60700681818184</v>
      </c>
      <c r="DX75" s="141">
        <f t="shared" si="586"/>
        <v>471.50427511818202</v>
      </c>
      <c r="DY75" s="139">
        <f>SUM(DY18,DY50)</f>
        <v>144405.74857163333</v>
      </c>
      <c r="DZ75" s="140">
        <f t="shared" si="586"/>
        <v>4034.5088760869567</v>
      </c>
      <c r="EA75" s="141">
        <f t="shared" si="586"/>
        <v>55640.218030253658</v>
      </c>
      <c r="EB75" s="141">
        <f t="shared" ref="EB75:FB75" si="587">SUM(EB18,EB50)</f>
        <v>0</v>
      </c>
      <c r="EC75" s="141">
        <f t="shared" si="587"/>
        <v>0</v>
      </c>
      <c r="ED75" s="141">
        <f t="shared" si="587"/>
        <v>555.50887608695655</v>
      </c>
      <c r="EE75" s="141">
        <f t="shared" si="587"/>
        <v>555.50887608695655</v>
      </c>
      <c r="EF75" s="141">
        <f t="shared" si="587"/>
        <v>555.50887608695655</v>
      </c>
      <c r="EG75" s="141">
        <f t="shared" si="587"/>
        <v>555.50887608695655</v>
      </c>
      <c r="EH75" s="141">
        <f t="shared" si="587"/>
        <v>555.50887608695655</v>
      </c>
      <c r="EI75" s="141">
        <f t="shared" si="587"/>
        <v>0</v>
      </c>
      <c r="EJ75" s="141">
        <f t="shared" si="587"/>
        <v>0</v>
      </c>
      <c r="EK75" s="141">
        <f t="shared" si="587"/>
        <v>555.50887608695655</v>
      </c>
      <c r="EL75" s="141">
        <f t="shared" si="587"/>
        <v>555.50887608695655</v>
      </c>
      <c r="EM75" s="141">
        <f t="shared" si="587"/>
        <v>555.50887608695655</v>
      </c>
      <c r="EN75" s="141">
        <f t="shared" si="587"/>
        <v>83568.777666920258</v>
      </c>
      <c r="EO75" s="141">
        <f t="shared" si="587"/>
        <v>555.50887608695655</v>
      </c>
      <c r="EP75" s="141">
        <f t="shared" si="587"/>
        <v>0</v>
      </c>
      <c r="EQ75" s="141">
        <f t="shared" si="587"/>
        <v>0</v>
      </c>
      <c r="ER75" s="141">
        <f t="shared" si="587"/>
        <v>555.50887608695655</v>
      </c>
      <c r="ES75" s="141">
        <f t="shared" si="587"/>
        <v>555.50887608695655</v>
      </c>
      <c r="ET75" s="141">
        <f t="shared" si="587"/>
        <v>555.50887608695655</v>
      </c>
      <c r="EU75" s="141">
        <f t="shared" si="587"/>
        <v>555.50887608695655</v>
      </c>
      <c r="EV75" s="141">
        <f t="shared" si="587"/>
        <v>555.50887608695655</v>
      </c>
      <c r="EW75" s="141">
        <f t="shared" si="587"/>
        <v>0</v>
      </c>
      <c r="EX75" s="141">
        <f t="shared" si="587"/>
        <v>0</v>
      </c>
      <c r="EY75" s="141">
        <f t="shared" si="587"/>
        <v>2092.5088760869567</v>
      </c>
      <c r="EZ75" s="141">
        <f t="shared" si="587"/>
        <v>3305.5088760869567</v>
      </c>
      <c r="FA75" s="141">
        <f t="shared" si="587"/>
        <v>555.50887608695655</v>
      </c>
      <c r="FB75" s="141">
        <f t="shared" si="587"/>
        <v>555.50887608695655</v>
      </c>
      <c r="FC75" s="141">
        <f t="shared" ref="FC75:FD75" si="588">SUM(FC18,FC50)</f>
        <v>555.40614438695673</v>
      </c>
      <c r="FD75" s="141">
        <f t="shared" si="588"/>
        <v>0</v>
      </c>
      <c r="FE75" s="139">
        <f>SUM(FE18,FE50)</f>
        <v>158085.07048721303</v>
      </c>
    </row>
    <row r="76" spans="1:165" x14ac:dyDescent="0.25">
      <c r="A76" s="1"/>
      <c r="B76" s="13" t="s">
        <v>63</v>
      </c>
      <c r="C76" s="54"/>
      <c r="D76" s="138">
        <f t="shared" ref="D76:AI76" si="589">SUM(D24,D60)</f>
        <v>21.46</v>
      </c>
      <c r="E76" s="138">
        <f t="shared" si="589"/>
        <v>35.302999999999997</v>
      </c>
      <c r="F76" s="138">
        <f t="shared" si="589"/>
        <v>18642.439000000002</v>
      </c>
      <c r="G76" s="138">
        <f t="shared" si="589"/>
        <v>105.629</v>
      </c>
      <c r="H76" s="138">
        <f t="shared" si="589"/>
        <v>1124.0550000000001</v>
      </c>
      <c r="I76" s="138">
        <f t="shared" si="589"/>
        <v>0</v>
      </c>
      <c r="J76" s="138">
        <f t="shared" si="589"/>
        <v>0</v>
      </c>
      <c r="K76" s="138">
        <f t="shared" si="589"/>
        <v>775.98839999999996</v>
      </c>
      <c r="L76" s="138">
        <f t="shared" si="589"/>
        <v>41.530999999999999</v>
      </c>
      <c r="M76" s="138">
        <f t="shared" si="589"/>
        <v>31.774999999999999</v>
      </c>
      <c r="N76" s="138">
        <f t="shared" si="589"/>
        <v>135.47999999999999</v>
      </c>
      <c r="O76" s="138">
        <f t="shared" si="589"/>
        <v>16506.807000000001</v>
      </c>
      <c r="P76" s="138">
        <f t="shared" si="589"/>
        <v>0</v>
      </c>
      <c r="Q76" s="138">
        <f t="shared" si="589"/>
        <v>0</v>
      </c>
      <c r="R76" s="138">
        <f t="shared" si="589"/>
        <v>9030.0139999999992</v>
      </c>
      <c r="S76" s="138">
        <f t="shared" si="589"/>
        <v>4.2830000000000004</v>
      </c>
      <c r="T76" s="138">
        <f t="shared" si="589"/>
        <v>6.3650000000000002</v>
      </c>
      <c r="U76" s="138">
        <f t="shared" si="589"/>
        <v>166.57</v>
      </c>
      <c r="V76" s="138">
        <f t="shared" si="589"/>
        <v>26112.143</v>
      </c>
      <c r="W76" s="138">
        <f t="shared" si="589"/>
        <v>0</v>
      </c>
      <c r="X76" s="138">
        <f t="shared" si="589"/>
        <v>0</v>
      </c>
      <c r="Y76" s="138">
        <f t="shared" si="589"/>
        <v>25950.226000000002</v>
      </c>
      <c r="Z76" s="138">
        <f t="shared" si="589"/>
        <v>2.7320000000000002</v>
      </c>
      <c r="AA76" s="138">
        <f t="shared" si="589"/>
        <v>222.81800000000001</v>
      </c>
      <c r="AB76" s="138">
        <f t="shared" si="589"/>
        <v>87.397000000000006</v>
      </c>
      <c r="AC76" s="138">
        <f t="shared" si="589"/>
        <v>55949.506000000001</v>
      </c>
      <c r="AD76" s="138">
        <f t="shared" si="589"/>
        <v>0</v>
      </c>
      <c r="AE76" s="138">
        <f t="shared" si="589"/>
        <v>0</v>
      </c>
      <c r="AF76" s="138">
        <f t="shared" si="589"/>
        <v>261.012</v>
      </c>
      <c r="AG76" s="138">
        <f t="shared" si="589"/>
        <v>164.27099999999999</v>
      </c>
      <c r="AH76" s="139">
        <f>SUM(AH24,AH60)</f>
        <v>155377.80440000002</v>
      </c>
      <c r="AI76" s="140">
        <f t="shared" si="589"/>
        <v>188.28503000000001</v>
      </c>
      <c r="AJ76" s="140">
        <f t="shared" ref="AJ76:BM76" si="590">SUM(AJ24,AJ60)</f>
        <v>156.18865913043479</v>
      </c>
      <c r="AK76" s="140">
        <f t="shared" si="590"/>
        <v>22703.546576463767</v>
      </c>
      <c r="AL76" s="140">
        <f t="shared" si="590"/>
        <v>0</v>
      </c>
      <c r="AM76" s="140">
        <f t="shared" si="590"/>
        <v>0</v>
      </c>
      <c r="AN76" s="140">
        <f t="shared" si="590"/>
        <v>55.908629130434768</v>
      </c>
      <c r="AO76" s="140">
        <f t="shared" si="590"/>
        <v>56.188659130434779</v>
      </c>
      <c r="AP76" s="140">
        <f t="shared" si="590"/>
        <v>56.188659130434779</v>
      </c>
      <c r="AQ76" s="140">
        <f t="shared" si="590"/>
        <v>346.18865913043476</v>
      </c>
      <c r="AR76" s="140">
        <f t="shared" si="590"/>
        <v>9691.5465764637665</v>
      </c>
      <c r="AS76" s="140">
        <f t="shared" si="590"/>
        <v>0</v>
      </c>
      <c r="AT76" s="140">
        <f t="shared" si="590"/>
        <v>0</v>
      </c>
      <c r="AU76" s="140">
        <f t="shared" si="590"/>
        <v>55.908629130434768</v>
      </c>
      <c r="AV76" s="140">
        <f t="shared" si="590"/>
        <v>56.188659130434779</v>
      </c>
      <c r="AW76" s="140">
        <f t="shared" si="590"/>
        <v>9910.3657791304358</v>
      </c>
      <c r="AX76" s="140">
        <f t="shared" si="590"/>
        <v>156.18865913043479</v>
      </c>
      <c r="AY76" s="140">
        <f t="shared" si="590"/>
        <v>22754.046576463767</v>
      </c>
      <c r="AZ76" s="140">
        <f t="shared" si="590"/>
        <v>0</v>
      </c>
      <c r="BA76" s="140">
        <f t="shared" si="590"/>
        <v>0</v>
      </c>
      <c r="BB76" s="140">
        <f t="shared" si="590"/>
        <v>55.908629130434768</v>
      </c>
      <c r="BC76" s="140">
        <f t="shared" si="590"/>
        <v>56.188659130434779</v>
      </c>
      <c r="BD76" s="140">
        <f t="shared" si="590"/>
        <v>22001.188659130436</v>
      </c>
      <c r="BE76" s="140">
        <f t="shared" si="590"/>
        <v>156.18865913043479</v>
      </c>
      <c r="BF76" s="140">
        <f t="shared" si="590"/>
        <v>3691.5465764637656</v>
      </c>
      <c r="BG76" s="140">
        <f t="shared" si="590"/>
        <v>0</v>
      </c>
      <c r="BH76" s="140">
        <f t="shared" si="590"/>
        <v>0</v>
      </c>
      <c r="BI76" s="140">
        <f t="shared" si="590"/>
        <v>55400.315426189874</v>
      </c>
      <c r="BJ76" s="140">
        <f t="shared" si="590"/>
        <v>56.188659130434779</v>
      </c>
      <c r="BK76" s="140">
        <f t="shared" si="590"/>
        <v>56.188659130434779</v>
      </c>
      <c r="BL76" s="140">
        <f t="shared" si="590"/>
        <v>156.18865913043479</v>
      </c>
      <c r="BM76" s="233">
        <f t="shared" si="590"/>
        <v>12444.188659130436</v>
      </c>
      <c r="BN76" s="139">
        <f>SUM(BN24,BN60)</f>
        <v>160260.83099726232</v>
      </c>
      <c r="BO76" s="140">
        <f t="shared" ref="BO76" si="591">SUM(BO24,BO60)</f>
        <v>0</v>
      </c>
      <c r="BP76" s="141">
        <f t="shared" ref="BP76:CV76" si="592">SUM(BP24,BP60)</f>
        <v>0</v>
      </c>
      <c r="BQ76" s="141">
        <f t="shared" si="592"/>
        <v>1008.3369279999999</v>
      </c>
      <c r="BR76" s="141">
        <f t="shared" si="592"/>
        <v>15669.97487533333</v>
      </c>
      <c r="BS76" s="141">
        <f t="shared" si="592"/>
        <v>64.616957999999997</v>
      </c>
      <c r="BT76" s="141">
        <f t="shared" si="592"/>
        <v>164.61695800000001</v>
      </c>
      <c r="BU76" s="141">
        <f t="shared" si="592"/>
        <v>25101.314354666662</v>
      </c>
      <c r="BV76" s="141">
        <f t="shared" si="592"/>
        <v>0</v>
      </c>
      <c r="BW76" s="141">
        <f t="shared" si="592"/>
        <v>0</v>
      </c>
      <c r="BX76" s="141">
        <f t="shared" si="592"/>
        <v>254.336928</v>
      </c>
      <c r="BY76" s="141">
        <f t="shared" si="592"/>
        <v>64.616957999999997</v>
      </c>
      <c r="BZ76" s="141">
        <f t="shared" si="592"/>
        <v>64.616957999999997</v>
      </c>
      <c r="CA76" s="141">
        <f t="shared" si="592"/>
        <v>164.61695800000001</v>
      </c>
      <c r="CB76" s="141">
        <f t="shared" si="592"/>
        <v>20516.314354666662</v>
      </c>
      <c r="CC76" s="141">
        <f t="shared" si="592"/>
        <v>0</v>
      </c>
      <c r="CD76" s="141">
        <f t="shared" si="592"/>
        <v>0</v>
      </c>
      <c r="CE76" s="141">
        <f t="shared" si="592"/>
        <v>20557.514048000001</v>
      </c>
      <c r="CF76" s="141">
        <f>SUM(CF24,CF60)</f>
        <v>64.616957999999997</v>
      </c>
      <c r="CG76" s="141">
        <f t="shared" si="592"/>
        <v>64.616957999999997</v>
      </c>
      <c r="CH76" s="141">
        <f t="shared" si="592"/>
        <v>164.61695800000001</v>
      </c>
      <c r="CI76" s="141">
        <f t="shared" si="592"/>
        <v>27101.314354666662</v>
      </c>
      <c r="CJ76" s="141">
        <f t="shared" si="592"/>
        <v>0</v>
      </c>
      <c r="CK76" s="141">
        <f t="shared" si="592"/>
        <v>0</v>
      </c>
      <c r="CL76" s="141">
        <f t="shared" si="592"/>
        <v>64.336927999999986</v>
      </c>
      <c r="CM76" s="141">
        <f t="shared" si="592"/>
        <v>64.616957999999997</v>
      </c>
      <c r="CN76" s="141">
        <f t="shared" si="592"/>
        <v>64.616957999999997</v>
      </c>
      <c r="CO76" s="141">
        <f t="shared" si="592"/>
        <v>48164.300617129687</v>
      </c>
      <c r="CP76" s="141">
        <f t="shared" si="592"/>
        <v>11438.320458</v>
      </c>
      <c r="CQ76" s="141">
        <f t="shared" si="592"/>
        <v>0</v>
      </c>
      <c r="CR76" s="245">
        <f t="shared" si="592"/>
        <v>0</v>
      </c>
      <c r="CS76" s="139">
        <f t="shared" si="592"/>
        <v>170822.23342646303</v>
      </c>
      <c r="CT76" s="140">
        <f>SUM(CT24,CT60)</f>
        <v>853.24442991304352</v>
      </c>
      <c r="CU76" s="140">
        <f t="shared" si="592"/>
        <v>26061.765850579744</v>
      </c>
      <c r="CV76" s="141">
        <f t="shared" si="592"/>
        <v>205.06845391304347</v>
      </c>
      <c r="CW76" s="141">
        <f t="shared" ref="CW76:EA76" si="593">SUM(CW24,CW60)</f>
        <v>155.06845391304347</v>
      </c>
      <c r="CX76" s="141">
        <f t="shared" si="593"/>
        <v>12044.54696057971</v>
      </c>
      <c r="CY76" s="141">
        <f t="shared" si="593"/>
        <v>0</v>
      </c>
      <c r="CZ76" s="141">
        <f t="shared" si="593"/>
        <v>0</v>
      </c>
      <c r="DA76" s="141">
        <f t="shared" si="593"/>
        <v>245.24442991304346</v>
      </c>
      <c r="DB76" s="141">
        <f t="shared" si="593"/>
        <v>55.068453913043484</v>
      </c>
      <c r="DC76" s="141">
        <f t="shared" si="593"/>
        <v>55.068453913043484</v>
      </c>
      <c r="DD76" s="141">
        <f t="shared" si="593"/>
        <v>155.06845391304347</v>
      </c>
      <c r="DE76" s="141">
        <f t="shared" si="593"/>
        <v>6044.5469605797098</v>
      </c>
      <c r="DF76" s="141">
        <f t="shared" si="593"/>
        <v>0</v>
      </c>
      <c r="DG76" s="141">
        <f t="shared" si="593"/>
        <v>0</v>
      </c>
      <c r="DH76" s="141">
        <f t="shared" si="593"/>
        <v>7562.4215499130441</v>
      </c>
      <c r="DI76" s="141">
        <f t="shared" si="593"/>
        <v>55.068453913043484</v>
      </c>
      <c r="DJ76" s="141">
        <f t="shared" si="593"/>
        <v>13055.068453913043</v>
      </c>
      <c r="DK76" s="141">
        <f t="shared" si="593"/>
        <v>4155.0684539130434</v>
      </c>
      <c r="DL76" s="141">
        <f t="shared" si="593"/>
        <v>48248.406194892377</v>
      </c>
      <c r="DM76" s="141">
        <f t="shared" si="593"/>
        <v>0</v>
      </c>
      <c r="DN76" s="141">
        <f t="shared" si="593"/>
        <v>0</v>
      </c>
      <c r="DO76" s="141">
        <f t="shared" si="593"/>
        <v>22055.244429913044</v>
      </c>
      <c r="DP76" s="141">
        <f t="shared" si="593"/>
        <v>55.068453913043484</v>
      </c>
      <c r="DQ76" s="141">
        <f t="shared" si="593"/>
        <v>55.068453913043484</v>
      </c>
      <c r="DR76" s="141">
        <f t="shared" si="593"/>
        <v>155.06845391304347</v>
      </c>
      <c r="DS76" s="141">
        <f t="shared" si="593"/>
        <v>85.068453913010742</v>
      </c>
      <c r="DT76" s="141">
        <f t="shared" si="593"/>
        <v>0</v>
      </c>
      <c r="DU76" s="141">
        <f t="shared" si="593"/>
        <v>0</v>
      </c>
      <c r="DV76" s="141">
        <f t="shared" si="593"/>
        <v>11398.947929913043</v>
      </c>
      <c r="DW76" s="141">
        <f t="shared" si="593"/>
        <v>55.068453913043484</v>
      </c>
      <c r="DX76" s="141">
        <f t="shared" si="593"/>
        <v>205.06845391304347</v>
      </c>
      <c r="DY76" s="139">
        <f>SUM(DY24,DY60)</f>
        <v>153015.32709097935</v>
      </c>
      <c r="DZ76" s="140">
        <f t="shared" si="593"/>
        <v>121.82264727272727</v>
      </c>
      <c r="EA76" s="141">
        <f t="shared" si="593"/>
        <v>34093.635103272754</v>
      </c>
      <c r="EB76" s="141">
        <f t="shared" ref="EB76:FB76" si="594">SUM(EB24,EB60)</f>
        <v>0</v>
      </c>
      <c r="EC76" s="141">
        <f t="shared" si="594"/>
        <v>0</v>
      </c>
      <c r="ED76" s="141">
        <f t="shared" si="594"/>
        <v>21.542617272727259</v>
      </c>
      <c r="EE76" s="141">
        <f t="shared" si="594"/>
        <v>21.82264727272727</v>
      </c>
      <c r="EF76" s="141">
        <f t="shared" si="594"/>
        <v>21.82264727272727</v>
      </c>
      <c r="EG76" s="141">
        <f t="shared" si="594"/>
        <v>121.82264727272727</v>
      </c>
      <c r="EH76" s="141">
        <f t="shared" si="594"/>
        <v>9369.1565966060571</v>
      </c>
      <c r="EI76" s="141">
        <f t="shared" si="594"/>
        <v>0</v>
      </c>
      <c r="EJ76" s="141">
        <f t="shared" si="594"/>
        <v>0</v>
      </c>
      <c r="EK76" s="141">
        <f t="shared" si="594"/>
        <v>21.542617272727259</v>
      </c>
      <c r="EL76" s="141">
        <f t="shared" si="594"/>
        <v>21.82264727272727</v>
      </c>
      <c r="EM76" s="141">
        <f t="shared" si="594"/>
        <v>21.82264727272727</v>
      </c>
      <c r="EN76" s="141">
        <f t="shared" si="594"/>
        <v>7624.9997672727277</v>
      </c>
      <c r="EO76" s="141">
        <f t="shared" si="594"/>
        <v>18679.156596606055</v>
      </c>
      <c r="EP76" s="141">
        <f t="shared" si="594"/>
        <v>0</v>
      </c>
      <c r="EQ76" s="141">
        <f t="shared" si="594"/>
        <v>0</v>
      </c>
      <c r="ER76" s="141">
        <f t="shared" si="594"/>
        <v>21.542617272727259</v>
      </c>
      <c r="ES76" s="141">
        <f t="shared" si="594"/>
        <v>21.82264727272727</v>
      </c>
      <c r="ET76" s="141">
        <f t="shared" si="594"/>
        <v>21.82264727272727</v>
      </c>
      <c r="EU76" s="141">
        <f t="shared" si="594"/>
        <v>22121.822647272726</v>
      </c>
      <c r="EV76" s="141">
        <f t="shared" si="594"/>
        <v>5679.1565966060571</v>
      </c>
      <c r="EW76" s="141">
        <f t="shared" si="594"/>
        <v>0</v>
      </c>
      <c r="EX76" s="141">
        <f t="shared" si="594"/>
        <v>0</v>
      </c>
      <c r="EY76" s="141">
        <f t="shared" si="594"/>
        <v>21.542617272727259</v>
      </c>
      <c r="EZ76" s="141">
        <f t="shared" si="594"/>
        <v>44115.8949618927</v>
      </c>
      <c r="FA76" s="141">
        <f t="shared" si="594"/>
        <v>11365.526147272727</v>
      </c>
      <c r="FB76" s="141">
        <f t="shared" si="594"/>
        <v>-7878.1773527272726</v>
      </c>
      <c r="FC76" s="141">
        <f t="shared" ref="FC76:FD76" si="595">SUM(FC24,FC60)</f>
        <v>9179.1565966060571</v>
      </c>
      <c r="FD76" s="141">
        <f t="shared" si="595"/>
        <v>0</v>
      </c>
      <c r="FE76" s="139">
        <f>SUM(FE24,FE60)</f>
        <v>154811.07930795336</v>
      </c>
    </row>
    <row r="77" spans="1:165" x14ac:dyDescent="0.25">
      <c r="A77" s="1"/>
      <c r="B77" s="13" t="s">
        <v>64</v>
      </c>
      <c r="C77" s="54"/>
      <c r="D77" s="138">
        <f t="shared" ref="D77:AI77" si="596">SUM(D25,D61)</f>
        <v>2641.7</v>
      </c>
      <c r="E77" s="138">
        <f t="shared" si="596"/>
        <v>59733.762999999999</v>
      </c>
      <c r="F77" s="138">
        <f t="shared" si="596"/>
        <v>-18224.439000000002</v>
      </c>
      <c r="G77" s="138">
        <f t="shared" si="596"/>
        <v>498.28300000000002</v>
      </c>
      <c r="H77" s="138">
        <f t="shared" si="596"/>
        <v>-763.54500000000007</v>
      </c>
      <c r="I77" s="138">
        <f t="shared" si="596"/>
        <v>0</v>
      </c>
      <c r="J77" s="138">
        <f t="shared" si="596"/>
        <v>0</v>
      </c>
      <c r="K77" s="138">
        <f t="shared" si="596"/>
        <v>-595.15539999999999</v>
      </c>
      <c r="L77" s="138">
        <f t="shared" si="596"/>
        <v>263.13400000000001</v>
      </c>
      <c r="M77" s="138">
        <f t="shared" si="596"/>
        <v>336.22</v>
      </c>
      <c r="N77" s="138">
        <f t="shared" si="596"/>
        <v>-17.799999999999983</v>
      </c>
      <c r="O77" s="138">
        <f t="shared" si="596"/>
        <v>-14571.204999999998</v>
      </c>
      <c r="P77" s="138">
        <f t="shared" si="596"/>
        <v>0</v>
      </c>
      <c r="Q77" s="138">
        <f t="shared" si="596"/>
        <v>0</v>
      </c>
      <c r="R77" s="138">
        <f t="shared" si="596"/>
        <v>54584.762000000002</v>
      </c>
      <c r="S77" s="138">
        <f t="shared" si="596"/>
        <v>168.07500000000002</v>
      </c>
      <c r="T77" s="138">
        <f t="shared" si="596"/>
        <v>450.21199999999999</v>
      </c>
      <c r="U77" s="138">
        <f t="shared" si="596"/>
        <v>-15.369</v>
      </c>
      <c r="V77" s="138">
        <f t="shared" si="596"/>
        <v>-24747.875</v>
      </c>
      <c r="W77" s="138">
        <f t="shared" si="596"/>
        <v>0</v>
      </c>
      <c r="X77" s="138">
        <f t="shared" si="596"/>
        <v>0</v>
      </c>
      <c r="Y77" s="138">
        <f t="shared" si="596"/>
        <v>-25467.514000000003</v>
      </c>
      <c r="Z77" s="138">
        <f t="shared" si="596"/>
        <v>138.077</v>
      </c>
      <c r="AA77" s="138">
        <f t="shared" si="596"/>
        <v>117.52000000000001</v>
      </c>
      <c r="AB77" s="138">
        <f t="shared" si="596"/>
        <v>3310.2570000000005</v>
      </c>
      <c r="AC77" s="138">
        <f t="shared" si="596"/>
        <v>-51667.28</v>
      </c>
      <c r="AD77" s="138">
        <f t="shared" si="596"/>
        <v>0</v>
      </c>
      <c r="AE77" s="138">
        <f t="shared" si="596"/>
        <v>0</v>
      </c>
      <c r="AF77" s="138">
        <f t="shared" si="596"/>
        <v>227.40199999999999</v>
      </c>
      <c r="AG77" s="138">
        <f t="shared" si="596"/>
        <v>866.50700000000006</v>
      </c>
      <c r="AH77" s="139">
        <f>SUM(AH25,AH61)</f>
        <v>-12734.270400000038</v>
      </c>
      <c r="AI77" s="140">
        <f t="shared" si="596"/>
        <v>58122.233540000001</v>
      </c>
      <c r="AJ77" s="140">
        <f t="shared" ref="AJ77:BM77" si="597">SUM(AJ25,AJ61)</f>
        <v>333.18391260869566</v>
      </c>
      <c r="AK77" s="140">
        <f t="shared" si="597"/>
        <v>-22214.174004724635</v>
      </c>
      <c r="AL77" s="140">
        <f t="shared" si="597"/>
        <v>0</v>
      </c>
      <c r="AM77" s="140">
        <f t="shared" si="597"/>
        <v>0</v>
      </c>
      <c r="AN77" s="140">
        <f t="shared" si="597"/>
        <v>433.46394260869573</v>
      </c>
      <c r="AO77" s="140">
        <f t="shared" si="597"/>
        <v>433.18391260869572</v>
      </c>
      <c r="AP77" s="140">
        <f t="shared" si="597"/>
        <v>433.18391260869572</v>
      </c>
      <c r="AQ77" s="140">
        <f t="shared" si="597"/>
        <v>143.18391260869572</v>
      </c>
      <c r="AR77" s="140">
        <f t="shared" si="597"/>
        <v>-9202.1740047246367</v>
      </c>
      <c r="AS77" s="140">
        <f t="shared" si="597"/>
        <v>0</v>
      </c>
      <c r="AT77" s="140">
        <f t="shared" si="597"/>
        <v>0</v>
      </c>
      <c r="AU77" s="140">
        <f t="shared" si="597"/>
        <v>433.46394260869573</v>
      </c>
      <c r="AV77" s="140">
        <f t="shared" si="597"/>
        <v>433.18391260869572</v>
      </c>
      <c r="AW77" s="140">
        <f t="shared" si="597"/>
        <v>61948.306743442001</v>
      </c>
      <c r="AX77" s="140">
        <f t="shared" si="597"/>
        <v>333.18391260869566</v>
      </c>
      <c r="AY77" s="140">
        <f t="shared" si="597"/>
        <v>-22264.674004724635</v>
      </c>
      <c r="AZ77" s="140">
        <f t="shared" si="597"/>
        <v>0</v>
      </c>
      <c r="BA77" s="140">
        <f t="shared" si="597"/>
        <v>0</v>
      </c>
      <c r="BB77" s="140">
        <f t="shared" si="597"/>
        <v>433.46394260869573</v>
      </c>
      <c r="BC77" s="140">
        <f t="shared" si="597"/>
        <v>433.18391260869572</v>
      </c>
      <c r="BD77" s="140">
        <f t="shared" si="597"/>
        <v>-21511.816087391304</v>
      </c>
      <c r="BE77" s="140">
        <f t="shared" si="597"/>
        <v>333.18391260869566</v>
      </c>
      <c r="BF77" s="140">
        <f t="shared" si="597"/>
        <v>-1600.1740047246353</v>
      </c>
      <c r="BG77" s="140">
        <f t="shared" si="597"/>
        <v>0</v>
      </c>
      <c r="BH77" s="140">
        <f t="shared" si="597"/>
        <v>0</v>
      </c>
      <c r="BI77" s="140">
        <f t="shared" si="597"/>
        <v>-50984.942854450746</v>
      </c>
      <c r="BJ77" s="140">
        <f t="shared" si="597"/>
        <v>433.18391260869572</v>
      </c>
      <c r="BK77" s="140">
        <f t="shared" si="597"/>
        <v>433.18391260869572</v>
      </c>
      <c r="BL77" s="140">
        <f t="shared" si="597"/>
        <v>333.18391260869566</v>
      </c>
      <c r="BM77" s="233">
        <f t="shared" si="597"/>
        <v>-11954.918819091306</v>
      </c>
      <c r="BN77" s="139">
        <f t="shared" ref="BN77:BO77" si="598">SUM(BN25,BN61)</f>
        <v>-14286.91862986816</v>
      </c>
      <c r="BO77" s="140">
        <f t="shared" si="598"/>
        <v>0</v>
      </c>
      <c r="BP77" s="141">
        <f t="shared" ref="BP77:CV77" si="599">SUM(BP25,BP61)</f>
        <v>0</v>
      </c>
      <c r="BQ77" s="141">
        <f t="shared" si="599"/>
        <v>58112.451709500041</v>
      </c>
      <c r="BR77" s="141">
        <f t="shared" si="599"/>
        <v>-15112.895391999997</v>
      </c>
      <c r="BS77" s="141">
        <f t="shared" si="599"/>
        <v>492.46252533333342</v>
      </c>
      <c r="BT77" s="141">
        <f t="shared" si="599"/>
        <v>392.46252533333342</v>
      </c>
      <c r="BU77" s="141">
        <f t="shared" si="599"/>
        <v>-24544.234871333327</v>
      </c>
      <c r="BV77" s="141">
        <f t="shared" si="599"/>
        <v>0</v>
      </c>
      <c r="BW77" s="141">
        <f t="shared" si="599"/>
        <v>0</v>
      </c>
      <c r="BX77" s="141">
        <f t="shared" si="599"/>
        <v>302.74255533333343</v>
      </c>
      <c r="BY77" s="141">
        <f t="shared" si="599"/>
        <v>492.46252533333342</v>
      </c>
      <c r="BZ77" s="141">
        <f t="shared" si="599"/>
        <v>492.46252533333342</v>
      </c>
      <c r="CA77" s="141">
        <f t="shared" si="599"/>
        <v>392.46252533333342</v>
      </c>
      <c r="CB77" s="141">
        <f t="shared" si="599"/>
        <v>-19959.234871333327</v>
      </c>
      <c r="CC77" s="141">
        <f t="shared" si="599"/>
        <v>0</v>
      </c>
      <c r="CD77" s="141">
        <f t="shared" si="599"/>
        <v>0</v>
      </c>
      <c r="CE77" s="141">
        <f t="shared" si="599"/>
        <v>49539.419731166636</v>
      </c>
      <c r="CF77" s="141">
        <f>SUM(CF25,CF61)</f>
        <v>492.46252533333342</v>
      </c>
      <c r="CG77" s="141">
        <f t="shared" si="599"/>
        <v>492.46252533333342</v>
      </c>
      <c r="CH77" s="141">
        <f t="shared" si="599"/>
        <v>392.46252533333342</v>
      </c>
      <c r="CI77" s="141">
        <f t="shared" si="599"/>
        <v>-26544.234871333327</v>
      </c>
      <c r="CJ77" s="141">
        <f t="shared" si="599"/>
        <v>0</v>
      </c>
      <c r="CK77" s="141">
        <f t="shared" si="599"/>
        <v>0</v>
      </c>
      <c r="CL77" s="141">
        <f t="shared" si="599"/>
        <v>492.74255533333343</v>
      </c>
      <c r="CM77" s="141">
        <f t="shared" si="599"/>
        <v>492.46252533333342</v>
      </c>
      <c r="CN77" s="141">
        <f t="shared" si="599"/>
        <v>2094.4625253333334</v>
      </c>
      <c r="CO77" s="141">
        <f t="shared" si="599"/>
        <v>-44813.221133796353</v>
      </c>
      <c r="CP77" s="141">
        <f t="shared" si="599"/>
        <v>-10881.343706366666</v>
      </c>
      <c r="CQ77" s="141">
        <f t="shared" si="599"/>
        <v>0</v>
      </c>
      <c r="CR77" s="245">
        <f t="shared" si="599"/>
        <v>0</v>
      </c>
      <c r="CS77" s="139">
        <f t="shared" si="599"/>
        <v>-27181.183041496377</v>
      </c>
      <c r="CT77" s="140">
        <f>SUM(CT25,CT61)</f>
        <v>58267.544207586994</v>
      </c>
      <c r="CU77" s="140">
        <f t="shared" si="599"/>
        <v>-25590.158843761561</v>
      </c>
      <c r="CV77" s="141">
        <f t="shared" si="599"/>
        <v>266.53855290513837</v>
      </c>
      <c r="CW77" s="141">
        <f t="shared" ref="CW77:EA77" si="600">SUM(CW25,CW61)</f>
        <v>316.53855290513837</v>
      </c>
      <c r="CX77" s="141">
        <f t="shared" si="600"/>
        <v>-11572.939953761528</v>
      </c>
      <c r="CY77" s="141">
        <f t="shared" si="600"/>
        <v>0</v>
      </c>
      <c r="CZ77" s="141">
        <f t="shared" si="600"/>
        <v>0</v>
      </c>
      <c r="DA77" s="141">
        <f t="shared" si="600"/>
        <v>226.36257690513838</v>
      </c>
      <c r="DB77" s="141">
        <f t="shared" si="600"/>
        <v>416.53855290513837</v>
      </c>
      <c r="DC77" s="141">
        <f t="shared" si="600"/>
        <v>416.53855290513837</v>
      </c>
      <c r="DD77" s="141">
        <f t="shared" si="600"/>
        <v>316.53855290513837</v>
      </c>
      <c r="DE77" s="141">
        <f t="shared" si="600"/>
        <v>-5572.9399537615282</v>
      </c>
      <c r="DF77" s="141">
        <f t="shared" si="600"/>
        <v>0</v>
      </c>
      <c r="DG77" s="141">
        <f t="shared" si="600"/>
        <v>0</v>
      </c>
      <c r="DH77" s="141">
        <f t="shared" si="600"/>
        <v>62522.89397273845</v>
      </c>
      <c r="DI77" s="141">
        <f t="shared" si="600"/>
        <v>416.53855290513837</v>
      </c>
      <c r="DJ77" s="141">
        <f t="shared" si="600"/>
        <v>-12583.461447094862</v>
      </c>
      <c r="DK77" s="141">
        <f t="shared" si="600"/>
        <v>-3683.4614470948618</v>
      </c>
      <c r="DL77" s="141">
        <f t="shared" si="600"/>
        <v>-47776.799188074197</v>
      </c>
      <c r="DM77" s="141">
        <f t="shared" si="600"/>
        <v>0</v>
      </c>
      <c r="DN77" s="141">
        <f t="shared" si="600"/>
        <v>0</v>
      </c>
      <c r="DO77" s="141">
        <f t="shared" si="600"/>
        <v>-21583.63742309486</v>
      </c>
      <c r="DP77" s="141">
        <f t="shared" si="600"/>
        <v>416.53855290513837</v>
      </c>
      <c r="DQ77" s="141">
        <f t="shared" si="600"/>
        <v>5712.5385529051382</v>
      </c>
      <c r="DR77" s="141">
        <f t="shared" si="600"/>
        <v>316.53855290513837</v>
      </c>
      <c r="DS77" s="141">
        <f t="shared" si="600"/>
        <v>386.53855290517112</v>
      </c>
      <c r="DT77" s="141">
        <f t="shared" si="600"/>
        <v>0</v>
      </c>
      <c r="DU77" s="141">
        <f t="shared" si="600"/>
        <v>0</v>
      </c>
      <c r="DV77" s="141">
        <f t="shared" si="600"/>
        <v>-10927.340923094862</v>
      </c>
      <c r="DW77" s="141">
        <f t="shared" si="600"/>
        <v>416.53855290513837</v>
      </c>
      <c r="DX77" s="141">
        <f t="shared" si="600"/>
        <v>266.43582120513855</v>
      </c>
      <c r="DY77" s="139">
        <f>SUM(DY25,DY61)</f>
        <v>-8609.5785193460179</v>
      </c>
      <c r="DZ77" s="140">
        <f t="shared" si="600"/>
        <v>3912.6862288142293</v>
      </c>
      <c r="EA77" s="141">
        <f t="shared" si="600"/>
        <v>21546.582926980904</v>
      </c>
      <c r="EB77" s="141">
        <f t="shared" ref="EB77:FB77" si="601">SUM(EB25,EB61)</f>
        <v>0</v>
      </c>
      <c r="EC77" s="141">
        <f t="shared" si="601"/>
        <v>0</v>
      </c>
      <c r="ED77" s="141">
        <f t="shared" si="601"/>
        <v>533.96625881422926</v>
      </c>
      <c r="EE77" s="141">
        <f t="shared" si="601"/>
        <v>533.68622881422925</v>
      </c>
      <c r="EF77" s="141">
        <f t="shared" si="601"/>
        <v>533.68622881422925</v>
      </c>
      <c r="EG77" s="141">
        <f t="shared" si="601"/>
        <v>433.68622881422925</v>
      </c>
      <c r="EH77" s="141">
        <f t="shared" si="601"/>
        <v>-8813.6477205191004</v>
      </c>
      <c r="EI77" s="141">
        <f t="shared" si="601"/>
        <v>0</v>
      </c>
      <c r="EJ77" s="141">
        <f t="shared" si="601"/>
        <v>0</v>
      </c>
      <c r="EK77" s="141">
        <f t="shared" si="601"/>
        <v>533.96625881422926</v>
      </c>
      <c r="EL77" s="141">
        <f t="shared" si="601"/>
        <v>533.68622881422925</v>
      </c>
      <c r="EM77" s="141">
        <f t="shared" si="601"/>
        <v>533.68622881422925</v>
      </c>
      <c r="EN77" s="141">
        <f t="shared" si="601"/>
        <v>75943.777899647524</v>
      </c>
      <c r="EO77" s="141">
        <f t="shared" si="601"/>
        <v>-18123.6477205191</v>
      </c>
      <c r="EP77" s="141">
        <f t="shared" si="601"/>
        <v>0</v>
      </c>
      <c r="EQ77" s="141">
        <f t="shared" si="601"/>
        <v>0</v>
      </c>
      <c r="ER77" s="141">
        <f t="shared" si="601"/>
        <v>533.96625881422926</v>
      </c>
      <c r="ES77" s="141">
        <f t="shared" si="601"/>
        <v>533.68622881422925</v>
      </c>
      <c r="ET77" s="141">
        <f t="shared" si="601"/>
        <v>533.68622881422925</v>
      </c>
      <c r="EU77" s="141">
        <f t="shared" si="601"/>
        <v>-21566.313771185771</v>
      </c>
      <c r="EV77" s="141">
        <f t="shared" si="601"/>
        <v>-5123.6477205191004</v>
      </c>
      <c r="EW77" s="141">
        <f t="shared" si="601"/>
        <v>0</v>
      </c>
      <c r="EX77" s="141">
        <f t="shared" si="601"/>
        <v>0</v>
      </c>
      <c r="EY77" s="141">
        <f t="shared" si="601"/>
        <v>2070.9662588142296</v>
      </c>
      <c r="EZ77" s="141">
        <f t="shared" si="601"/>
        <v>-40810.386085805745</v>
      </c>
      <c r="FA77" s="141">
        <f t="shared" si="601"/>
        <v>-10810.01727118577</v>
      </c>
      <c r="FB77" s="141">
        <f t="shared" si="601"/>
        <v>8433.6862288142293</v>
      </c>
      <c r="FC77" s="141">
        <f t="shared" ref="FC77:FD77" si="602">SUM(FC25,FC61)</f>
        <v>-8623.7504522191011</v>
      </c>
      <c r="FD77" s="141">
        <f t="shared" si="602"/>
        <v>0</v>
      </c>
      <c r="FE77" s="139">
        <f>SUM(FE25,FE61)</f>
        <v>3273.9911792596686</v>
      </c>
    </row>
    <row r="78" spans="1:165" x14ac:dyDescent="0.25">
      <c r="A78" s="1"/>
      <c r="B78" s="13" t="s">
        <v>65</v>
      </c>
      <c r="C78" s="54"/>
      <c r="D78" s="138">
        <f t="shared" ref="D78:AI78" si="603">SUM(D26,D62)</f>
        <v>48682.7</v>
      </c>
      <c r="E78" s="138">
        <f t="shared" si="603"/>
        <v>108416.463</v>
      </c>
      <c r="F78" s="138">
        <f t="shared" si="603"/>
        <v>90192.024000000005</v>
      </c>
      <c r="G78" s="138">
        <f t="shared" si="603"/>
        <v>90690.307000000001</v>
      </c>
      <c r="H78" s="138">
        <f t="shared" si="603"/>
        <v>89926.762000000017</v>
      </c>
      <c r="I78" s="138">
        <f t="shared" si="603"/>
        <v>89926.762000000017</v>
      </c>
      <c r="J78" s="138">
        <f t="shared" si="603"/>
        <v>89926.762000000017</v>
      </c>
      <c r="K78" s="138">
        <f t="shared" si="603"/>
        <v>89331.606599999999</v>
      </c>
      <c r="L78" s="138">
        <f t="shared" si="603"/>
        <v>89594.740600000005</v>
      </c>
      <c r="M78" s="138">
        <f t="shared" si="603"/>
        <v>89930.960600000006</v>
      </c>
      <c r="N78" s="138">
        <f t="shared" si="603"/>
        <v>89913.160600000003</v>
      </c>
      <c r="O78" s="138">
        <f t="shared" si="603"/>
        <v>75341.955600000001</v>
      </c>
      <c r="P78" s="138">
        <f t="shared" si="603"/>
        <v>75341.955600000001</v>
      </c>
      <c r="Q78" s="138">
        <f t="shared" si="603"/>
        <v>75341.955600000001</v>
      </c>
      <c r="R78" s="138">
        <f t="shared" si="603"/>
        <v>129926.7176</v>
      </c>
      <c r="S78" s="138">
        <f t="shared" si="603"/>
        <v>130094.7926</v>
      </c>
      <c r="T78" s="138">
        <f t="shared" si="603"/>
        <v>130545.0046</v>
      </c>
      <c r="U78" s="138">
        <f t="shared" si="603"/>
        <v>130529.63559999999</v>
      </c>
      <c r="V78" s="138">
        <f t="shared" si="603"/>
        <v>105781.76059999999</v>
      </c>
      <c r="W78" s="138">
        <f t="shared" si="603"/>
        <v>105781.76059999999</v>
      </c>
      <c r="X78" s="138">
        <f t="shared" si="603"/>
        <v>105781.76059999999</v>
      </c>
      <c r="Y78" s="138">
        <f t="shared" si="603"/>
        <v>80314.246599999984</v>
      </c>
      <c r="Z78" s="138">
        <f t="shared" si="603"/>
        <v>80452.323599999989</v>
      </c>
      <c r="AA78" s="138">
        <f t="shared" si="603"/>
        <v>80569.843599999993</v>
      </c>
      <c r="AB78" s="138">
        <f t="shared" si="603"/>
        <v>83880.100599999976</v>
      </c>
      <c r="AC78" s="138">
        <f t="shared" si="603"/>
        <v>32212.820599999985</v>
      </c>
      <c r="AD78" s="138">
        <f t="shared" si="603"/>
        <v>32212.820599999985</v>
      </c>
      <c r="AE78" s="138">
        <f t="shared" si="603"/>
        <v>32212.820599999985</v>
      </c>
      <c r="AF78" s="138">
        <f t="shared" si="603"/>
        <v>32440.222599999986</v>
      </c>
      <c r="AG78" s="138">
        <f t="shared" si="603"/>
        <v>33306.729599999984</v>
      </c>
      <c r="AH78" s="139">
        <f>SUM(AH26,AH62)</f>
        <v>33306.729599999962</v>
      </c>
      <c r="AI78" s="140">
        <f t="shared" si="603"/>
        <v>91428.963139999978</v>
      </c>
      <c r="AJ78" s="140">
        <f t="shared" ref="AJ78:BM78" si="604">SUM(AJ26,AJ62)</f>
        <v>91762.147052608678</v>
      </c>
      <c r="AK78" s="140">
        <f t="shared" si="604"/>
        <v>69547.973047884036</v>
      </c>
      <c r="AL78" s="140">
        <f t="shared" si="604"/>
        <v>69547.973047884036</v>
      </c>
      <c r="AM78" s="140">
        <f t="shared" si="604"/>
        <v>69547.973047884036</v>
      </c>
      <c r="AN78" s="140">
        <f t="shared" si="604"/>
        <v>69981.436990492744</v>
      </c>
      <c r="AO78" s="140">
        <f t="shared" si="604"/>
        <v>70414.62090310143</v>
      </c>
      <c r="AP78" s="140">
        <f t="shared" si="604"/>
        <v>70847.804815710129</v>
      </c>
      <c r="AQ78" s="140">
        <f t="shared" si="604"/>
        <v>70990.988728318829</v>
      </c>
      <c r="AR78" s="140">
        <f t="shared" si="604"/>
        <v>61788.814723594187</v>
      </c>
      <c r="AS78" s="140">
        <f t="shared" si="604"/>
        <v>61788.814723594187</v>
      </c>
      <c r="AT78" s="140">
        <f t="shared" si="604"/>
        <v>61788.814723594187</v>
      </c>
      <c r="AU78" s="140">
        <f t="shared" si="604"/>
        <v>62222.278666202881</v>
      </c>
      <c r="AV78" s="140">
        <f t="shared" si="604"/>
        <v>62655.462578811581</v>
      </c>
      <c r="AW78" s="140">
        <f t="shared" si="604"/>
        <v>124603.76932225357</v>
      </c>
      <c r="AX78" s="140">
        <f t="shared" si="604"/>
        <v>124936.95323486227</v>
      </c>
      <c r="AY78" s="140">
        <f t="shared" si="604"/>
        <v>102672.27923013765</v>
      </c>
      <c r="AZ78" s="140">
        <f t="shared" si="604"/>
        <v>102672.27923013765</v>
      </c>
      <c r="BA78" s="140">
        <f t="shared" si="604"/>
        <v>102672.27923013765</v>
      </c>
      <c r="BB78" s="140">
        <f t="shared" si="604"/>
        <v>103105.74317274633</v>
      </c>
      <c r="BC78" s="140">
        <f t="shared" si="604"/>
        <v>103538.92708535503</v>
      </c>
      <c r="BD78" s="140">
        <f t="shared" si="604"/>
        <v>82027.110997963726</v>
      </c>
      <c r="BE78" s="140">
        <f t="shared" si="604"/>
        <v>82360.294910572411</v>
      </c>
      <c r="BF78" s="140">
        <f t="shared" si="604"/>
        <v>80760.120905847783</v>
      </c>
      <c r="BG78" s="140">
        <f t="shared" si="604"/>
        <v>80760.120905847783</v>
      </c>
      <c r="BH78" s="140">
        <f t="shared" si="604"/>
        <v>80760.120905847783</v>
      </c>
      <c r="BI78" s="140">
        <f t="shared" si="604"/>
        <v>29775.178051397037</v>
      </c>
      <c r="BJ78" s="140">
        <f t="shared" si="604"/>
        <v>30208.361964005733</v>
      </c>
      <c r="BK78" s="140">
        <f t="shared" si="604"/>
        <v>30641.545876614429</v>
      </c>
      <c r="BL78" s="140">
        <f t="shared" si="604"/>
        <v>30974.729789223125</v>
      </c>
      <c r="BM78" s="233">
        <f t="shared" si="604"/>
        <v>19019.810970131817</v>
      </c>
      <c r="BN78" s="139">
        <f>SUM(BN26,BN62)</f>
        <v>19019.810970131803</v>
      </c>
      <c r="BO78" s="140">
        <f t="shared" ref="BO78" si="605">SUM(BO26,BO62)</f>
        <v>19019.810970131817</v>
      </c>
      <c r="BP78" s="141">
        <f t="shared" ref="BP78:CV78" si="606">SUM(BP26,BP62)</f>
        <v>19019.810970131817</v>
      </c>
      <c r="BQ78" s="141">
        <f t="shared" si="606"/>
        <v>77132.262679631851</v>
      </c>
      <c r="BR78" s="141">
        <f t="shared" si="606"/>
        <v>62019.36728763186</v>
      </c>
      <c r="BS78" s="141">
        <f t="shared" si="606"/>
        <v>62511.829812965196</v>
      </c>
      <c r="BT78" s="141">
        <f t="shared" si="606"/>
        <v>62904.292338298525</v>
      </c>
      <c r="BU78" s="141">
        <f t="shared" si="606"/>
        <v>38360.057466965198</v>
      </c>
      <c r="BV78" s="141">
        <f t="shared" si="606"/>
        <v>38360.057466965198</v>
      </c>
      <c r="BW78" s="141">
        <f t="shared" si="606"/>
        <v>38360.057466965198</v>
      </c>
      <c r="BX78" s="141">
        <f t="shared" si="606"/>
        <v>38662.800022298528</v>
      </c>
      <c r="BY78" s="141">
        <f t="shared" si="606"/>
        <v>39155.262547631864</v>
      </c>
      <c r="BZ78" s="141">
        <f t="shared" si="606"/>
        <v>39647.725072965201</v>
      </c>
      <c r="CA78" s="141">
        <f t="shared" si="606"/>
        <v>40040.187598298529</v>
      </c>
      <c r="CB78" s="141">
        <f t="shared" si="606"/>
        <v>20080.952726965203</v>
      </c>
      <c r="CC78" s="141">
        <f t="shared" si="606"/>
        <v>20080.952726965203</v>
      </c>
      <c r="CD78" s="141">
        <f t="shared" si="606"/>
        <v>20080.952726965203</v>
      </c>
      <c r="CE78" s="141">
        <f t="shared" si="606"/>
        <v>69620.372458131838</v>
      </c>
      <c r="CF78" s="141">
        <f>SUM(CF26,CF62)</f>
        <v>81412.834983465174</v>
      </c>
      <c r="CG78" s="141">
        <f t="shared" si="606"/>
        <v>81905.297508798511</v>
      </c>
      <c r="CH78" s="141">
        <f t="shared" si="606"/>
        <v>82297.760034131847</v>
      </c>
      <c r="CI78" s="141">
        <f t="shared" si="606"/>
        <v>55753.52516279852</v>
      </c>
      <c r="CJ78" s="141">
        <f t="shared" si="606"/>
        <v>55753.52516279852</v>
      </c>
      <c r="CK78" s="141">
        <f t="shared" si="606"/>
        <v>55753.52516279852</v>
      </c>
      <c r="CL78" s="141">
        <f t="shared" si="606"/>
        <v>56246.267718131858</v>
      </c>
      <c r="CM78" s="141">
        <f t="shared" si="606"/>
        <v>56738.730243465187</v>
      </c>
      <c r="CN78" s="141">
        <f t="shared" si="606"/>
        <v>58833.192768798515</v>
      </c>
      <c r="CO78" s="141">
        <f t="shared" si="606"/>
        <v>14019.971635002166</v>
      </c>
      <c r="CP78" s="141">
        <f t="shared" si="606"/>
        <v>3138.6279286354984</v>
      </c>
      <c r="CQ78" s="141">
        <f t="shared" si="606"/>
        <v>3138.6279286354984</v>
      </c>
      <c r="CR78" s="245">
        <f t="shared" si="606"/>
        <v>3138.6279286354984</v>
      </c>
      <c r="CS78" s="139">
        <f t="shared" si="606"/>
        <v>-8161.3720713645744</v>
      </c>
      <c r="CT78" s="140">
        <f>SUM(CT26,CT62)</f>
        <v>61406.172136222493</v>
      </c>
      <c r="CU78" s="140">
        <f t="shared" si="606"/>
        <v>35816.013292460935</v>
      </c>
      <c r="CV78" s="141">
        <f t="shared" si="606"/>
        <v>36082.55184536607</v>
      </c>
      <c r="CW78" s="141">
        <f t="shared" ref="CW78:EA78" si="607">SUM(CW26,CW62)</f>
        <v>36399.090398271212</v>
      </c>
      <c r="CX78" s="141">
        <f t="shared" si="607"/>
        <v>24826.15044450968</v>
      </c>
      <c r="CY78" s="141">
        <f t="shared" si="607"/>
        <v>24826.15044450968</v>
      </c>
      <c r="CZ78" s="141">
        <f t="shared" si="607"/>
        <v>24826.15044450968</v>
      </c>
      <c r="DA78" s="141">
        <f t="shared" si="607"/>
        <v>25052.513021414816</v>
      </c>
      <c r="DB78" s="141">
        <f t="shared" si="607"/>
        <v>25469.051574319958</v>
      </c>
      <c r="DC78" s="141">
        <f t="shared" si="607"/>
        <v>25885.590127225092</v>
      </c>
      <c r="DD78" s="141">
        <f t="shared" si="607"/>
        <v>26202.128680130234</v>
      </c>
      <c r="DE78" s="141">
        <f t="shared" si="607"/>
        <v>20629.188726368702</v>
      </c>
      <c r="DF78" s="141">
        <f t="shared" si="607"/>
        <v>20629.188726368702</v>
      </c>
      <c r="DG78" s="141">
        <f t="shared" si="607"/>
        <v>20629.188726368702</v>
      </c>
      <c r="DH78" s="141">
        <f t="shared" si="607"/>
        <v>83152.082699107152</v>
      </c>
      <c r="DI78" s="141">
        <f t="shared" si="607"/>
        <v>83568.621252012294</v>
      </c>
      <c r="DJ78" s="141">
        <f t="shared" si="607"/>
        <v>70985.159804917435</v>
      </c>
      <c r="DK78" s="141">
        <f t="shared" si="607"/>
        <v>67301.698357822577</v>
      </c>
      <c r="DL78" s="141">
        <f t="shared" si="607"/>
        <v>19524.89916974838</v>
      </c>
      <c r="DM78" s="141">
        <f t="shared" si="607"/>
        <v>19524.89916974838</v>
      </c>
      <c r="DN78" s="141">
        <f t="shared" si="607"/>
        <v>19524.89916974838</v>
      </c>
      <c r="DO78" s="141">
        <f t="shared" si="607"/>
        <v>-2058.7382533464843</v>
      </c>
      <c r="DP78" s="141">
        <f t="shared" si="607"/>
        <v>-1642.1997004413424</v>
      </c>
      <c r="DQ78" s="141">
        <f t="shared" si="607"/>
        <v>4070.3388524637958</v>
      </c>
      <c r="DR78" s="141">
        <f t="shared" si="607"/>
        <v>4386.877405368934</v>
      </c>
      <c r="DS78" s="141">
        <f t="shared" si="607"/>
        <v>4773.4159582741049</v>
      </c>
      <c r="DT78" s="141">
        <f t="shared" si="607"/>
        <v>4773.4159582741049</v>
      </c>
      <c r="DU78" s="141">
        <f t="shared" si="607"/>
        <v>4773.4159582741049</v>
      </c>
      <c r="DV78" s="141">
        <f t="shared" si="607"/>
        <v>-6153.9249648207551</v>
      </c>
      <c r="DW78" s="141">
        <f t="shared" si="607"/>
        <v>-5737.3864119156133</v>
      </c>
      <c r="DX78" s="141">
        <f t="shared" si="607"/>
        <v>-5470.9505907104758</v>
      </c>
      <c r="DY78" s="139">
        <f>SUM(DY26,DY62)</f>
        <v>-5470.9505907105922</v>
      </c>
      <c r="DZ78" s="140">
        <f t="shared" si="607"/>
        <v>-1558.2643618962466</v>
      </c>
      <c r="EA78" s="141">
        <f t="shared" si="607"/>
        <v>19988.318565084657</v>
      </c>
      <c r="EB78" s="141">
        <f t="shared" ref="EB78:FB78" si="608">SUM(EB26,EB62)</f>
        <v>19988.318565084657</v>
      </c>
      <c r="EC78" s="141">
        <f t="shared" si="608"/>
        <v>19988.318565084657</v>
      </c>
      <c r="ED78" s="141">
        <f t="shared" si="608"/>
        <v>20522.284823898888</v>
      </c>
      <c r="EE78" s="141">
        <f t="shared" si="608"/>
        <v>21055.971052713117</v>
      </c>
      <c r="EF78" s="141">
        <f t="shared" si="608"/>
        <v>21589.657281527347</v>
      </c>
      <c r="EG78" s="141">
        <f t="shared" si="608"/>
        <v>22023.343510341576</v>
      </c>
      <c r="EH78" s="141">
        <f t="shared" si="608"/>
        <v>13209.695789822472</v>
      </c>
      <c r="EI78" s="141">
        <f t="shared" si="608"/>
        <v>13209.695789822472</v>
      </c>
      <c r="EJ78" s="141">
        <f t="shared" si="608"/>
        <v>13209.695789822472</v>
      </c>
      <c r="EK78" s="141">
        <f t="shared" si="608"/>
        <v>13743.662048636703</v>
      </c>
      <c r="EL78" s="141">
        <f t="shared" si="608"/>
        <v>14277.348277450932</v>
      </c>
      <c r="EM78" s="141">
        <f t="shared" si="608"/>
        <v>14811.034506265161</v>
      </c>
      <c r="EN78" s="141">
        <f t="shared" si="608"/>
        <v>90754.812405912686</v>
      </c>
      <c r="EO78" s="141">
        <f t="shared" si="608"/>
        <v>72631.164685393582</v>
      </c>
      <c r="EP78" s="141">
        <f t="shared" si="608"/>
        <v>72631.164685393582</v>
      </c>
      <c r="EQ78" s="141">
        <f t="shared" si="608"/>
        <v>72631.164685393582</v>
      </c>
      <c r="ER78" s="141">
        <f t="shared" si="608"/>
        <v>73165.130944207805</v>
      </c>
      <c r="ES78" s="141">
        <f t="shared" si="608"/>
        <v>73698.817173022049</v>
      </c>
      <c r="ET78" s="141">
        <f t="shared" si="608"/>
        <v>74232.503401836264</v>
      </c>
      <c r="EU78" s="141">
        <f t="shared" si="608"/>
        <v>52666.1896306505</v>
      </c>
      <c r="EV78" s="141">
        <f t="shared" si="608"/>
        <v>47542.541910131404</v>
      </c>
      <c r="EW78" s="141">
        <f t="shared" si="608"/>
        <v>47542.541910131404</v>
      </c>
      <c r="EX78" s="141">
        <f t="shared" si="608"/>
        <v>47542.541910131404</v>
      </c>
      <c r="EY78" s="141">
        <f t="shared" si="608"/>
        <v>49613.508168945627</v>
      </c>
      <c r="EZ78" s="141">
        <f t="shared" si="608"/>
        <v>8803.1220831398859</v>
      </c>
      <c r="FA78" s="141">
        <f t="shared" si="608"/>
        <v>-2006.8951880458844</v>
      </c>
      <c r="FB78" s="141">
        <f t="shared" si="608"/>
        <v>6426.7910407683448</v>
      </c>
      <c r="FC78" s="141">
        <f t="shared" ref="FC78:FD78" si="609">SUM(FC26,FC62)</f>
        <v>-2196.9594114507563</v>
      </c>
      <c r="FD78" s="141">
        <f t="shared" si="609"/>
        <v>-2196.9594114507563</v>
      </c>
      <c r="FE78" s="139">
        <f>SUM(FE26,FE62)</f>
        <v>-2196.9594114509237</v>
      </c>
    </row>
    <row r="79" spans="1:165" x14ac:dyDescent="0.25">
      <c r="A79" s="1"/>
      <c r="B79" s="13" t="s">
        <v>109</v>
      </c>
      <c r="C79" s="54"/>
      <c r="D79" s="138">
        <f>D63+D64</f>
        <v>0</v>
      </c>
      <c r="E79" s="138">
        <f t="shared" ref="E79:BP79" si="610">E63+E64</f>
        <v>0</v>
      </c>
      <c r="F79" s="138">
        <f t="shared" si="610"/>
        <v>0</v>
      </c>
      <c r="G79" s="138">
        <f t="shared" si="610"/>
        <v>0</v>
      </c>
      <c r="H79" s="138">
        <f t="shared" si="610"/>
        <v>0</v>
      </c>
      <c r="I79" s="138">
        <f t="shared" si="610"/>
        <v>0</v>
      </c>
      <c r="J79" s="138">
        <f t="shared" si="610"/>
        <v>0</v>
      </c>
      <c r="K79" s="138">
        <f t="shared" si="610"/>
        <v>0</v>
      </c>
      <c r="L79" s="138">
        <f t="shared" si="610"/>
        <v>0</v>
      </c>
      <c r="M79" s="138">
        <f t="shared" si="610"/>
        <v>0</v>
      </c>
      <c r="N79" s="138">
        <f t="shared" si="610"/>
        <v>0</v>
      </c>
      <c r="O79" s="138">
        <f t="shared" si="610"/>
        <v>0</v>
      </c>
      <c r="P79" s="138">
        <f t="shared" si="610"/>
        <v>0</v>
      </c>
      <c r="Q79" s="138">
        <f t="shared" si="610"/>
        <v>0</v>
      </c>
      <c r="R79" s="138">
        <f t="shared" si="610"/>
        <v>0</v>
      </c>
      <c r="S79" s="138">
        <f t="shared" si="610"/>
        <v>0</v>
      </c>
      <c r="T79" s="138">
        <f t="shared" si="610"/>
        <v>0</v>
      </c>
      <c r="U79" s="138">
        <f t="shared" si="610"/>
        <v>0</v>
      </c>
      <c r="V79" s="138">
        <f t="shared" si="610"/>
        <v>0</v>
      </c>
      <c r="W79" s="138">
        <f t="shared" si="610"/>
        <v>0</v>
      </c>
      <c r="X79" s="138">
        <f t="shared" si="610"/>
        <v>0</v>
      </c>
      <c r="Y79" s="138">
        <f t="shared" si="610"/>
        <v>0</v>
      </c>
      <c r="Z79" s="138">
        <f t="shared" si="610"/>
        <v>0</v>
      </c>
      <c r="AA79" s="138">
        <f t="shared" si="610"/>
        <v>0</v>
      </c>
      <c r="AB79" s="138">
        <f t="shared" si="610"/>
        <v>0</v>
      </c>
      <c r="AC79" s="138">
        <f t="shared" si="610"/>
        <v>0</v>
      </c>
      <c r="AD79" s="138">
        <f t="shared" si="610"/>
        <v>0</v>
      </c>
      <c r="AE79" s="138">
        <f t="shared" si="610"/>
        <v>0</v>
      </c>
      <c r="AF79" s="138">
        <f t="shared" si="610"/>
        <v>0</v>
      </c>
      <c r="AG79" s="138">
        <f t="shared" si="610"/>
        <v>0</v>
      </c>
      <c r="AH79" s="139">
        <f t="shared" si="610"/>
        <v>0</v>
      </c>
      <c r="AI79" s="138">
        <f t="shared" si="610"/>
        <v>0</v>
      </c>
      <c r="AJ79" s="138">
        <f t="shared" si="610"/>
        <v>0</v>
      </c>
      <c r="AK79" s="138">
        <f t="shared" si="610"/>
        <v>0</v>
      </c>
      <c r="AL79" s="138">
        <f t="shared" si="610"/>
        <v>0</v>
      </c>
      <c r="AM79" s="138">
        <f t="shared" si="610"/>
        <v>0</v>
      </c>
      <c r="AN79" s="138">
        <f t="shared" si="610"/>
        <v>0</v>
      </c>
      <c r="AO79" s="138">
        <f t="shared" si="610"/>
        <v>0</v>
      </c>
      <c r="AP79" s="138">
        <f t="shared" si="610"/>
        <v>0</v>
      </c>
      <c r="AQ79" s="138">
        <f t="shared" si="610"/>
        <v>0</v>
      </c>
      <c r="AR79" s="138">
        <f t="shared" si="610"/>
        <v>0</v>
      </c>
      <c r="AS79" s="138">
        <f t="shared" si="610"/>
        <v>0</v>
      </c>
      <c r="AT79" s="138">
        <f t="shared" si="610"/>
        <v>0</v>
      </c>
      <c r="AU79" s="138">
        <f t="shared" si="610"/>
        <v>0</v>
      </c>
      <c r="AV79" s="138">
        <f t="shared" si="610"/>
        <v>0</v>
      </c>
      <c r="AW79" s="138">
        <f t="shared" si="610"/>
        <v>0</v>
      </c>
      <c r="AX79" s="138">
        <f t="shared" si="610"/>
        <v>0</v>
      </c>
      <c r="AY79" s="138">
        <f t="shared" si="610"/>
        <v>0</v>
      </c>
      <c r="AZ79" s="138">
        <f t="shared" si="610"/>
        <v>0</v>
      </c>
      <c r="BA79" s="138">
        <f t="shared" si="610"/>
        <v>0</v>
      </c>
      <c r="BB79" s="138">
        <f t="shared" si="610"/>
        <v>0</v>
      </c>
      <c r="BC79" s="138">
        <f t="shared" si="610"/>
        <v>0</v>
      </c>
      <c r="BD79" s="138">
        <f t="shared" si="610"/>
        <v>0</v>
      </c>
      <c r="BE79" s="138">
        <f t="shared" si="610"/>
        <v>0</v>
      </c>
      <c r="BF79" s="138">
        <f t="shared" si="610"/>
        <v>0</v>
      </c>
      <c r="BG79" s="138">
        <f t="shared" si="610"/>
        <v>0</v>
      </c>
      <c r="BH79" s="138">
        <f t="shared" si="610"/>
        <v>0</v>
      </c>
      <c r="BI79" s="138">
        <f t="shared" si="610"/>
        <v>0</v>
      </c>
      <c r="BJ79" s="138">
        <f t="shared" si="610"/>
        <v>0</v>
      </c>
      <c r="BK79" s="138">
        <f t="shared" si="610"/>
        <v>0</v>
      </c>
      <c r="BL79" s="138">
        <f t="shared" si="610"/>
        <v>0</v>
      </c>
      <c r="BM79" s="234">
        <f t="shared" si="610"/>
        <v>0</v>
      </c>
      <c r="BN79" s="236">
        <f t="shared" si="610"/>
        <v>0</v>
      </c>
      <c r="BO79" s="235">
        <f t="shared" si="610"/>
        <v>0</v>
      </c>
      <c r="BP79" s="138">
        <f t="shared" si="610"/>
        <v>0</v>
      </c>
      <c r="BQ79" s="138">
        <f t="shared" ref="BQ79:EB79" si="611">BQ63+BQ64</f>
        <v>0</v>
      </c>
      <c r="BR79" s="138">
        <f t="shared" si="611"/>
        <v>0</v>
      </c>
      <c r="BS79" s="138">
        <f t="shared" si="611"/>
        <v>0</v>
      </c>
      <c r="BT79" s="138">
        <f t="shared" si="611"/>
        <v>0</v>
      </c>
      <c r="BU79" s="138">
        <f t="shared" si="611"/>
        <v>0</v>
      </c>
      <c r="BV79" s="138">
        <f t="shared" si="611"/>
        <v>0</v>
      </c>
      <c r="BW79" s="138">
        <f t="shared" si="611"/>
        <v>0</v>
      </c>
      <c r="BX79" s="138">
        <f t="shared" si="611"/>
        <v>0</v>
      </c>
      <c r="BY79" s="138">
        <f t="shared" si="611"/>
        <v>0</v>
      </c>
      <c r="BZ79" s="138">
        <f t="shared" si="611"/>
        <v>0</v>
      </c>
      <c r="CA79" s="138">
        <f t="shared" si="611"/>
        <v>0</v>
      </c>
      <c r="CB79" s="138">
        <f t="shared" si="611"/>
        <v>0</v>
      </c>
      <c r="CC79" s="138">
        <f t="shared" si="611"/>
        <v>0</v>
      </c>
      <c r="CD79" s="138">
        <f t="shared" si="611"/>
        <v>0</v>
      </c>
      <c r="CE79" s="138">
        <f t="shared" si="611"/>
        <v>11300</v>
      </c>
      <c r="CF79" s="138">
        <f t="shared" si="611"/>
        <v>0</v>
      </c>
      <c r="CG79" s="138">
        <f t="shared" si="611"/>
        <v>0</v>
      </c>
      <c r="CH79" s="138">
        <f t="shared" si="611"/>
        <v>0</v>
      </c>
      <c r="CI79" s="138">
        <f t="shared" si="611"/>
        <v>0</v>
      </c>
      <c r="CJ79" s="138">
        <f t="shared" si="611"/>
        <v>0</v>
      </c>
      <c r="CK79" s="138">
        <f t="shared" si="611"/>
        <v>0</v>
      </c>
      <c r="CL79" s="138">
        <f t="shared" si="611"/>
        <v>0</v>
      </c>
      <c r="CM79" s="138">
        <f t="shared" si="611"/>
        <v>0</v>
      </c>
      <c r="CN79" s="138">
        <f t="shared" si="611"/>
        <v>0</v>
      </c>
      <c r="CO79" s="138">
        <f t="shared" si="611"/>
        <v>0</v>
      </c>
      <c r="CP79" s="138">
        <f t="shared" si="611"/>
        <v>0</v>
      </c>
      <c r="CQ79" s="138">
        <f t="shared" si="611"/>
        <v>0</v>
      </c>
      <c r="CR79" s="234">
        <f t="shared" si="611"/>
        <v>0</v>
      </c>
      <c r="CS79" s="236">
        <f t="shared" si="611"/>
        <v>11300</v>
      </c>
      <c r="CT79" s="235">
        <f t="shared" si="611"/>
        <v>0</v>
      </c>
      <c r="CU79" s="138">
        <f t="shared" si="611"/>
        <v>0</v>
      </c>
      <c r="CV79" s="138">
        <f t="shared" si="611"/>
        <v>0</v>
      </c>
      <c r="CW79" s="138">
        <f t="shared" si="611"/>
        <v>0</v>
      </c>
      <c r="CX79" s="138">
        <f t="shared" si="611"/>
        <v>0</v>
      </c>
      <c r="CY79" s="138">
        <f t="shared" si="611"/>
        <v>0</v>
      </c>
      <c r="CZ79" s="138">
        <f t="shared" si="611"/>
        <v>0</v>
      </c>
      <c r="DA79" s="138">
        <f t="shared" si="611"/>
        <v>0</v>
      </c>
      <c r="DB79" s="138">
        <f t="shared" si="611"/>
        <v>0</v>
      </c>
      <c r="DC79" s="138">
        <f t="shared" si="611"/>
        <v>0</v>
      </c>
      <c r="DD79" s="138">
        <f t="shared" si="611"/>
        <v>0</v>
      </c>
      <c r="DE79" s="138">
        <f t="shared" si="611"/>
        <v>0</v>
      </c>
      <c r="DF79" s="138">
        <f t="shared" si="611"/>
        <v>0</v>
      </c>
      <c r="DG79" s="138">
        <f t="shared" si="611"/>
        <v>0</v>
      </c>
      <c r="DH79" s="138">
        <f t="shared" si="611"/>
        <v>0</v>
      </c>
      <c r="DI79" s="138">
        <f t="shared" si="611"/>
        <v>0</v>
      </c>
      <c r="DJ79" s="138">
        <f t="shared" si="611"/>
        <v>0</v>
      </c>
      <c r="DK79" s="138">
        <f t="shared" si="611"/>
        <v>0</v>
      </c>
      <c r="DL79" s="138">
        <f t="shared" si="611"/>
        <v>0</v>
      </c>
      <c r="DM79" s="138">
        <f t="shared" si="611"/>
        <v>0</v>
      </c>
      <c r="DN79" s="138">
        <f t="shared" si="611"/>
        <v>0</v>
      </c>
      <c r="DO79" s="138">
        <f t="shared" si="611"/>
        <v>0</v>
      </c>
      <c r="DP79" s="138">
        <f t="shared" si="611"/>
        <v>0</v>
      </c>
      <c r="DQ79" s="138">
        <f t="shared" si="611"/>
        <v>0</v>
      </c>
      <c r="DR79" s="138">
        <f t="shared" si="611"/>
        <v>0</v>
      </c>
      <c r="DS79" s="138">
        <f t="shared" si="611"/>
        <v>0</v>
      </c>
      <c r="DT79" s="138">
        <f t="shared" si="611"/>
        <v>0</v>
      </c>
      <c r="DU79" s="138">
        <f t="shared" si="611"/>
        <v>0</v>
      </c>
      <c r="DV79" s="138">
        <f t="shared" si="611"/>
        <v>0</v>
      </c>
      <c r="DW79" s="138">
        <f t="shared" si="611"/>
        <v>0</v>
      </c>
      <c r="DX79" s="138">
        <f t="shared" si="611"/>
        <v>0</v>
      </c>
      <c r="DY79" s="139">
        <f t="shared" si="611"/>
        <v>0</v>
      </c>
      <c r="DZ79" s="138">
        <f t="shared" si="611"/>
        <v>0</v>
      </c>
      <c r="EA79" s="138">
        <f t="shared" si="611"/>
        <v>0</v>
      </c>
      <c r="EB79" s="138">
        <f t="shared" si="611"/>
        <v>0</v>
      </c>
      <c r="EC79" s="138">
        <f t="shared" ref="EC79:FE79" si="612">EC63+EC64</f>
        <v>0</v>
      </c>
      <c r="ED79" s="138">
        <f t="shared" si="612"/>
        <v>0</v>
      </c>
      <c r="EE79" s="138">
        <f t="shared" si="612"/>
        <v>0</v>
      </c>
      <c r="EF79" s="138">
        <f t="shared" si="612"/>
        <v>0</v>
      </c>
      <c r="EG79" s="138">
        <f t="shared" si="612"/>
        <v>0</v>
      </c>
      <c r="EH79" s="138">
        <f t="shared" si="612"/>
        <v>0</v>
      </c>
      <c r="EI79" s="138">
        <f t="shared" si="612"/>
        <v>0</v>
      </c>
      <c r="EJ79" s="138">
        <f t="shared" si="612"/>
        <v>0</v>
      </c>
      <c r="EK79" s="138">
        <f t="shared" si="612"/>
        <v>0</v>
      </c>
      <c r="EL79" s="138">
        <f t="shared" si="612"/>
        <v>0</v>
      </c>
      <c r="EM79" s="138">
        <f t="shared" si="612"/>
        <v>0</v>
      </c>
      <c r="EN79" s="138">
        <f t="shared" si="612"/>
        <v>0</v>
      </c>
      <c r="EO79" s="138">
        <f t="shared" si="612"/>
        <v>0</v>
      </c>
      <c r="EP79" s="138">
        <f t="shared" si="612"/>
        <v>0</v>
      </c>
      <c r="EQ79" s="138">
        <f t="shared" si="612"/>
        <v>0</v>
      </c>
      <c r="ER79" s="138">
        <f t="shared" si="612"/>
        <v>0</v>
      </c>
      <c r="ES79" s="138">
        <f t="shared" si="612"/>
        <v>0</v>
      </c>
      <c r="ET79" s="138">
        <f t="shared" si="612"/>
        <v>0</v>
      </c>
      <c r="EU79" s="138">
        <f t="shared" si="612"/>
        <v>0</v>
      </c>
      <c r="EV79" s="138">
        <f t="shared" si="612"/>
        <v>0</v>
      </c>
      <c r="EW79" s="138">
        <f t="shared" si="612"/>
        <v>0</v>
      </c>
      <c r="EX79" s="138">
        <f t="shared" si="612"/>
        <v>0</v>
      </c>
      <c r="EY79" s="138">
        <f t="shared" si="612"/>
        <v>0</v>
      </c>
      <c r="EZ79" s="138">
        <f t="shared" si="612"/>
        <v>0</v>
      </c>
      <c r="FA79" s="138">
        <f t="shared" si="612"/>
        <v>0</v>
      </c>
      <c r="FB79" s="138">
        <f t="shared" si="612"/>
        <v>0</v>
      </c>
      <c r="FC79" s="138">
        <f t="shared" si="612"/>
        <v>0</v>
      </c>
      <c r="FD79" s="138">
        <f t="shared" si="612"/>
        <v>0</v>
      </c>
      <c r="FE79" s="139">
        <f t="shared" si="612"/>
        <v>0</v>
      </c>
    </row>
    <row r="80" spans="1:165" x14ac:dyDescent="0.25">
      <c r="A80" s="1"/>
      <c r="B80" s="13" t="s">
        <v>110</v>
      </c>
      <c r="C80" s="54"/>
      <c r="D80" s="138">
        <f t="shared" ref="D80:AI80" si="613">SUM(D65,D26)</f>
        <v>48682.7</v>
      </c>
      <c r="E80" s="138">
        <f t="shared" si="613"/>
        <v>108416.463</v>
      </c>
      <c r="F80" s="138">
        <f t="shared" si="613"/>
        <v>90192.024000000005</v>
      </c>
      <c r="G80" s="138">
        <f t="shared" si="613"/>
        <v>90690.307000000001</v>
      </c>
      <c r="H80" s="138">
        <f t="shared" si="613"/>
        <v>89926.762000000017</v>
      </c>
      <c r="I80" s="138">
        <f t="shared" si="613"/>
        <v>89926.762000000017</v>
      </c>
      <c r="J80" s="138">
        <f t="shared" si="613"/>
        <v>89926.762000000017</v>
      </c>
      <c r="K80" s="138">
        <f t="shared" si="613"/>
        <v>89331.606599999999</v>
      </c>
      <c r="L80" s="138">
        <f t="shared" si="613"/>
        <v>89594.740600000005</v>
      </c>
      <c r="M80" s="138">
        <f t="shared" si="613"/>
        <v>89930.960600000006</v>
      </c>
      <c r="N80" s="138">
        <f t="shared" si="613"/>
        <v>89913.160600000003</v>
      </c>
      <c r="O80" s="138">
        <f t="shared" si="613"/>
        <v>75341.955600000001</v>
      </c>
      <c r="P80" s="138">
        <f t="shared" si="613"/>
        <v>75341.955600000001</v>
      </c>
      <c r="Q80" s="138">
        <f t="shared" si="613"/>
        <v>75341.955600000001</v>
      </c>
      <c r="R80" s="138">
        <f t="shared" si="613"/>
        <v>129926.7176</v>
      </c>
      <c r="S80" s="138">
        <f t="shared" si="613"/>
        <v>130094.7926</v>
      </c>
      <c r="T80" s="138">
        <f t="shared" si="613"/>
        <v>130545.0046</v>
      </c>
      <c r="U80" s="138">
        <f t="shared" si="613"/>
        <v>130529.63559999999</v>
      </c>
      <c r="V80" s="138">
        <f t="shared" si="613"/>
        <v>105781.76059999999</v>
      </c>
      <c r="W80" s="138">
        <f t="shared" si="613"/>
        <v>105781.76059999999</v>
      </c>
      <c r="X80" s="138">
        <f t="shared" si="613"/>
        <v>105781.76059999999</v>
      </c>
      <c r="Y80" s="138">
        <f t="shared" si="613"/>
        <v>80314.246599999984</v>
      </c>
      <c r="Z80" s="138">
        <f>SUM(Z65,Z26)</f>
        <v>80452.323599999989</v>
      </c>
      <c r="AA80" s="138">
        <f t="shared" si="613"/>
        <v>80569.843599999993</v>
      </c>
      <c r="AB80" s="138">
        <f t="shared" si="613"/>
        <v>83880.100599999976</v>
      </c>
      <c r="AC80" s="138">
        <f t="shared" si="613"/>
        <v>32212.820599999985</v>
      </c>
      <c r="AD80" s="138">
        <f t="shared" si="613"/>
        <v>32212.820599999985</v>
      </c>
      <c r="AE80" s="138">
        <f t="shared" si="613"/>
        <v>32212.820599999985</v>
      </c>
      <c r="AF80" s="138">
        <f t="shared" si="613"/>
        <v>32440.222599999986</v>
      </c>
      <c r="AG80" s="138">
        <f t="shared" si="613"/>
        <v>33306.729599999984</v>
      </c>
      <c r="AH80" s="139">
        <f>SUM(AH65,AH26)</f>
        <v>33306.729599999962</v>
      </c>
      <c r="AI80" s="140">
        <f t="shared" si="613"/>
        <v>91428.963139999978</v>
      </c>
      <c r="AJ80" s="140">
        <f t="shared" ref="AJ80:BL80" si="614">SUM(AJ65,AJ26)</f>
        <v>91762.147052608678</v>
      </c>
      <c r="AK80" s="140">
        <f t="shared" si="614"/>
        <v>69547.973047884036</v>
      </c>
      <c r="AL80" s="140">
        <f t="shared" si="614"/>
        <v>69547.973047884036</v>
      </c>
      <c r="AM80" s="140">
        <f t="shared" si="614"/>
        <v>69547.973047884036</v>
      </c>
      <c r="AN80" s="140">
        <f t="shared" si="614"/>
        <v>69981.436990492744</v>
      </c>
      <c r="AO80" s="140">
        <f t="shared" si="614"/>
        <v>70414.62090310143</v>
      </c>
      <c r="AP80" s="140">
        <f t="shared" si="614"/>
        <v>70847.804815710129</v>
      </c>
      <c r="AQ80" s="140">
        <f t="shared" si="614"/>
        <v>70990.988728318829</v>
      </c>
      <c r="AR80" s="140">
        <f t="shared" si="614"/>
        <v>61788.814723594187</v>
      </c>
      <c r="AS80" s="140">
        <f t="shared" si="614"/>
        <v>61788.814723594187</v>
      </c>
      <c r="AT80" s="140">
        <f t="shared" si="614"/>
        <v>61788.814723594187</v>
      </c>
      <c r="AU80" s="140">
        <f t="shared" si="614"/>
        <v>62222.278666202881</v>
      </c>
      <c r="AV80" s="140">
        <f t="shared" si="614"/>
        <v>62655.462578811581</v>
      </c>
      <c r="AW80" s="140">
        <f t="shared" si="614"/>
        <v>124603.76932225357</v>
      </c>
      <c r="AX80" s="140">
        <f t="shared" si="614"/>
        <v>124936.95323486227</v>
      </c>
      <c r="AY80" s="140">
        <f t="shared" si="614"/>
        <v>102672.27923013765</v>
      </c>
      <c r="AZ80" s="140">
        <f t="shared" si="614"/>
        <v>102672.27923013765</v>
      </c>
      <c r="BA80" s="140">
        <f t="shared" si="614"/>
        <v>102672.27923013765</v>
      </c>
      <c r="BB80" s="140">
        <f t="shared" si="614"/>
        <v>103105.74317274633</v>
      </c>
      <c r="BC80" s="140">
        <f t="shared" si="614"/>
        <v>103538.92708535503</v>
      </c>
      <c r="BD80" s="140">
        <f t="shared" si="614"/>
        <v>82027.110997963726</v>
      </c>
      <c r="BE80" s="140">
        <f t="shared" si="614"/>
        <v>82360.294910572411</v>
      </c>
      <c r="BF80" s="140">
        <f t="shared" si="614"/>
        <v>80760.120905847783</v>
      </c>
      <c r="BG80" s="140">
        <f t="shared" si="614"/>
        <v>80760.120905847783</v>
      </c>
      <c r="BH80" s="140">
        <f t="shared" si="614"/>
        <v>80760.120905847783</v>
      </c>
      <c r="BI80" s="140">
        <f t="shared" si="614"/>
        <v>29775.178051397037</v>
      </c>
      <c r="BJ80" s="140">
        <f t="shared" si="614"/>
        <v>30208.361964005733</v>
      </c>
      <c r="BK80" s="140">
        <f t="shared" si="614"/>
        <v>30641.545876614429</v>
      </c>
      <c r="BL80" s="140">
        <f t="shared" si="614"/>
        <v>30974.729789223125</v>
      </c>
      <c r="BM80" s="233">
        <f>SUM(BM65,BM26)</f>
        <v>19019.810970131817</v>
      </c>
      <c r="BN80" s="139">
        <f>SUM(BN65,BN26)</f>
        <v>19019.810970131803</v>
      </c>
      <c r="BO80" s="140">
        <f t="shared" ref="BO80" si="615">SUM(BO65,BO26)</f>
        <v>19019.810970131817</v>
      </c>
      <c r="BP80" s="141">
        <f t="shared" ref="BP80:CV80" si="616">SUM(BP65,BP26)</f>
        <v>19019.810970131817</v>
      </c>
      <c r="BQ80" s="141">
        <f t="shared" si="616"/>
        <v>77132.262679631851</v>
      </c>
      <c r="BR80" s="141">
        <f t="shared" si="616"/>
        <v>62019.36728763186</v>
      </c>
      <c r="BS80" s="141">
        <f t="shared" si="616"/>
        <v>62511.829812965196</v>
      </c>
      <c r="BT80" s="141">
        <f t="shared" si="616"/>
        <v>62904.292338298525</v>
      </c>
      <c r="BU80" s="141">
        <f t="shared" si="616"/>
        <v>38360.057466965198</v>
      </c>
      <c r="BV80" s="141">
        <f t="shared" si="616"/>
        <v>38360.057466965198</v>
      </c>
      <c r="BW80" s="141">
        <f t="shared" si="616"/>
        <v>38360.057466965198</v>
      </c>
      <c r="BX80" s="141">
        <f t="shared" si="616"/>
        <v>38662.800022298528</v>
      </c>
      <c r="BY80" s="141">
        <f t="shared" si="616"/>
        <v>39155.262547631864</v>
      </c>
      <c r="BZ80" s="141">
        <f t="shared" si="616"/>
        <v>39647.725072965201</v>
      </c>
      <c r="CA80" s="141">
        <f t="shared" si="616"/>
        <v>40040.187598298529</v>
      </c>
      <c r="CB80" s="141">
        <f t="shared" si="616"/>
        <v>20080.952726965203</v>
      </c>
      <c r="CC80" s="141">
        <f t="shared" si="616"/>
        <v>20080.952726965203</v>
      </c>
      <c r="CD80" s="141">
        <f t="shared" si="616"/>
        <v>20080.952726965203</v>
      </c>
      <c r="CE80" s="141">
        <f t="shared" si="616"/>
        <v>80920.372458131838</v>
      </c>
      <c r="CF80" s="141">
        <f>SUM(CF65,CF26)</f>
        <v>81412.834983465174</v>
      </c>
      <c r="CG80" s="141">
        <f t="shared" si="616"/>
        <v>81905.297508798511</v>
      </c>
      <c r="CH80" s="141">
        <f t="shared" si="616"/>
        <v>82297.760034131847</v>
      </c>
      <c r="CI80" s="141">
        <f t="shared" si="616"/>
        <v>55753.52516279852</v>
      </c>
      <c r="CJ80" s="141">
        <f t="shared" si="616"/>
        <v>55753.52516279852</v>
      </c>
      <c r="CK80" s="141">
        <f t="shared" si="616"/>
        <v>55753.52516279852</v>
      </c>
      <c r="CL80" s="141">
        <f t="shared" si="616"/>
        <v>56246.267718131858</v>
      </c>
      <c r="CM80" s="141">
        <f t="shared" si="616"/>
        <v>56738.730243465187</v>
      </c>
      <c r="CN80" s="141">
        <f t="shared" si="616"/>
        <v>58833.192768798515</v>
      </c>
      <c r="CO80" s="141">
        <f t="shared" si="616"/>
        <v>14019.971635002166</v>
      </c>
      <c r="CP80" s="141">
        <f t="shared" si="616"/>
        <v>3138.6279286354984</v>
      </c>
      <c r="CQ80" s="141">
        <f t="shared" si="616"/>
        <v>3138.6279286354984</v>
      </c>
      <c r="CR80" s="245">
        <f t="shared" si="616"/>
        <v>3138.6279286354984</v>
      </c>
      <c r="CS80" s="139">
        <f t="shared" si="616"/>
        <v>3138.6279286354256</v>
      </c>
      <c r="CT80" s="140">
        <f>SUM(CT65,CT26)</f>
        <v>61406.172136222493</v>
      </c>
      <c r="CU80" s="140">
        <f t="shared" si="616"/>
        <v>35816.013292460935</v>
      </c>
      <c r="CV80" s="141">
        <f t="shared" si="616"/>
        <v>36082.55184536607</v>
      </c>
      <c r="CW80" s="141">
        <f t="shared" ref="CW80:EA80" si="617">SUM(CW65,CW26)</f>
        <v>36399.090398271212</v>
      </c>
      <c r="CX80" s="141">
        <f t="shared" si="617"/>
        <v>24826.15044450968</v>
      </c>
      <c r="CY80" s="141">
        <f t="shared" si="617"/>
        <v>24826.15044450968</v>
      </c>
      <c r="CZ80" s="141">
        <f t="shared" si="617"/>
        <v>24826.15044450968</v>
      </c>
      <c r="DA80" s="141">
        <f t="shared" si="617"/>
        <v>25052.513021414816</v>
      </c>
      <c r="DB80" s="141">
        <f t="shared" si="617"/>
        <v>25469.051574319958</v>
      </c>
      <c r="DC80" s="141">
        <f t="shared" si="617"/>
        <v>25885.590127225092</v>
      </c>
      <c r="DD80" s="141">
        <f t="shared" si="617"/>
        <v>26202.128680130234</v>
      </c>
      <c r="DE80" s="141">
        <f t="shared" si="617"/>
        <v>20629.188726368702</v>
      </c>
      <c r="DF80" s="141">
        <f t="shared" si="617"/>
        <v>20629.188726368702</v>
      </c>
      <c r="DG80" s="141">
        <f t="shared" si="617"/>
        <v>20629.188726368702</v>
      </c>
      <c r="DH80" s="141">
        <f t="shared" si="617"/>
        <v>83152.082699107152</v>
      </c>
      <c r="DI80" s="141">
        <f t="shared" si="617"/>
        <v>83568.621252012294</v>
      </c>
      <c r="DJ80" s="141">
        <f t="shared" si="617"/>
        <v>70985.159804917435</v>
      </c>
      <c r="DK80" s="141">
        <f t="shared" si="617"/>
        <v>67301.698357822577</v>
      </c>
      <c r="DL80" s="141">
        <f t="shared" si="617"/>
        <v>19524.89916974838</v>
      </c>
      <c r="DM80" s="141">
        <f t="shared" si="617"/>
        <v>19524.89916974838</v>
      </c>
      <c r="DN80" s="141">
        <f t="shared" si="617"/>
        <v>19524.89916974838</v>
      </c>
      <c r="DO80" s="141">
        <f t="shared" si="617"/>
        <v>-2058.7382533464843</v>
      </c>
      <c r="DP80" s="141">
        <f t="shared" si="617"/>
        <v>-1642.1997004413424</v>
      </c>
      <c r="DQ80" s="141">
        <f t="shared" si="617"/>
        <v>4070.3388524637958</v>
      </c>
      <c r="DR80" s="141">
        <f t="shared" si="617"/>
        <v>4386.877405368934</v>
      </c>
      <c r="DS80" s="141">
        <f t="shared" si="617"/>
        <v>4773.4159582741049</v>
      </c>
      <c r="DT80" s="141">
        <f t="shared" si="617"/>
        <v>4773.4159582741049</v>
      </c>
      <c r="DU80" s="141">
        <f t="shared" si="617"/>
        <v>4773.4159582741049</v>
      </c>
      <c r="DV80" s="141">
        <f t="shared" si="617"/>
        <v>-6153.9249648207551</v>
      </c>
      <c r="DW80" s="141">
        <f t="shared" si="617"/>
        <v>-5737.3864119156133</v>
      </c>
      <c r="DX80" s="141">
        <f t="shared" si="617"/>
        <v>-5470.9505907104758</v>
      </c>
      <c r="DY80" s="139">
        <f>SUM(DY65,DY26)</f>
        <v>-5470.9505907105922</v>
      </c>
      <c r="DZ80" s="140">
        <f t="shared" si="617"/>
        <v>-1558.2643618962466</v>
      </c>
      <c r="EA80" s="141">
        <f t="shared" si="617"/>
        <v>19988.318565084657</v>
      </c>
      <c r="EB80" s="141">
        <f t="shared" ref="EB80:FB80" si="618">SUM(EB65,EB26)</f>
        <v>19988.318565084657</v>
      </c>
      <c r="EC80" s="141">
        <f t="shared" si="618"/>
        <v>19988.318565084657</v>
      </c>
      <c r="ED80" s="141">
        <f t="shared" si="618"/>
        <v>20522.284823898888</v>
      </c>
      <c r="EE80" s="141">
        <f t="shared" si="618"/>
        <v>21055.971052713117</v>
      </c>
      <c r="EF80" s="141">
        <f t="shared" si="618"/>
        <v>21589.657281527347</v>
      </c>
      <c r="EG80" s="141">
        <f t="shared" si="618"/>
        <v>22023.343510341576</v>
      </c>
      <c r="EH80" s="141">
        <f t="shared" si="618"/>
        <v>13209.695789822472</v>
      </c>
      <c r="EI80" s="141">
        <f t="shared" si="618"/>
        <v>13209.695789822472</v>
      </c>
      <c r="EJ80" s="141">
        <f t="shared" si="618"/>
        <v>13209.695789822472</v>
      </c>
      <c r="EK80" s="141">
        <f t="shared" si="618"/>
        <v>13743.662048636703</v>
      </c>
      <c r="EL80" s="141">
        <f t="shared" si="618"/>
        <v>14277.348277450932</v>
      </c>
      <c r="EM80" s="141">
        <f t="shared" si="618"/>
        <v>14811.034506265161</v>
      </c>
      <c r="EN80" s="141">
        <f t="shared" si="618"/>
        <v>90754.812405912686</v>
      </c>
      <c r="EO80" s="141">
        <f t="shared" si="618"/>
        <v>72631.164685393582</v>
      </c>
      <c r="EP80" s="141">
        <f t="shared" si="618"/>
        <v>72631.164685393582</v>
      </c>
      <c r="EQ80" s="141">
        <f t="shared" si="618"/>
        <v>72631.164685393582</v>
      </c>
      <c r="ER80" s="141">
        <f t="shared" si="618"/>
        <v>73165.130944207805</v>
      </c>
      <c r="ES80" s="141">
        <f t="shared" si="618"/>
        <v>73698.817173022049</v>
      </c>
      <c r="ET80" s="141">
        <f t="shared" si="618"/>
        <v>74232.503401836264</v>
      </c>
      <c r="EU80" s="141">
        <f t="shared" si="618"/>
        <v>52666.1896306505</v>
      </c>
      <c r="EV80" s="141">
        <f t="shared" si="618"/>
        <v>47542.541910131404</v>
      </c>
      <c r="EW80" s="141">
        <f t="shared" si="618"/>
        <v>47542.541910131404</v>
      </c>
      <c r="EX80" s="141">
        <f t="shared" si="618"/>
        <v>47542.541910131404</v>
      </c>
      <c r="EY80" s="141">
        <f t="shared" si="618"/>
        <v>49613.508168945627</v>
      </c>
      <c r="EZ80" s="141">
        <f t="shared" si="618"/>
        <v>8803.1220831398859</v>
      </c>
      <c r="FA80" s="141">
        <f t="shared" si="618"/>
        <v>-2006.8951880458844</v>
      </c>
      <c r="FB80" s="141">
        <f t="shared" si="618"/>
        <v>6426.7910407683448</v>
      </c>
      <c r="FC80" s="141">
        <f t="shared" ref="FC80:FD80" si="619">SUM(FC65,FC26)</f>
        <v>-2196.9594114507563</v>
      </c>
      <c r="FD80" s="141">
        <f t="shared" si="619"/>
        <v>-2196.9594114507563</v>
      </c>
      <c r="FE80" s="139">
        <f>SUM(FE65,FE26)</f>
        <v>-2196.9594114509237</v>
      </c>
    </row>
    <row r="82" spans="1:165" s="63" customFormat="1" hidden="1" x14ac:dyDescent="0.25">
      <c r="A82" s="195"/>
      <c r="B82" s="65" t="s">
        <v>111</v>
      </c>
      <c r="C82" s="66"/>
      <c r="D82" s="196"/>
      <c r="E82" s="197"/>
      <c r="F82" s="197"/>
      <c r="G82" s="197"/>
      <c r="H82" s="197"/>
      <c r="I82" s="197"/>
      <c r="J82" s="197"/>
      <c r="K82" s="197"/>
      <c r="L82" s="197"/>
      <c r="M82" s="197"/>
      <c r="N82" s="197"/>
      <c r="O82" s="197"/>
      <c r="P82" s="197"/>
      <c r="Q82" s="197"/>
      <c r="R82" s="197"/>
      <c r="S82" s="197"/>
      <c r="T82" s="197"/>
      <c r="U82" s="197"/>
      <c r="V82" s="197"/>
      <c r="W82" s="197"/>
      <c r="X82" s="197"/>
      <c r="Y82" s="197"/>
      <c r="Z82" s="197"/>
      <c r="AA82" s="197"/>
      <c r="AB82" s="197"/>
      <c r="AC82" s="197"/>
      <c r="AD82" s="197"/>
      <c r="AE82" s="197"/>
      <c r="AF82" s="197"/>
      <c r="AG82" s="197"/>
      <c r="AH82" s="197"/>
      <c r="AI82" s="197"/>
      <c r="AJ82" s="197"/>
      <c r="AK82" s="197"/>
      <c r="AL82" s="197"/>
      <c r="AM82" s="197"/>
      <c r="AN82" s="197"/>
      <c r="AO82" s="197"/>
      <c r="AP82" s="197"/>
      <c r="AQ82" s="197"/>
      <c r="AR82" s="197"/>
      <c r="AS82" s="197"/>
      <c r="AT82" s="197"/>
      <c r="AU82" s="197"/>
      <c r="AV82" s="197"/>
      <c r="AW82" s="197"/>
      <c r="AX82" s="197"/>
      <c r="AY82" s="197"/>
      <c r="AZ82" s="197"/>
      <c r="BA82" s="136" t="s">
        <v>68</v>
      </c>
      <c r="BB82" s="137">
        <f>MIN(R80:BA80)</f>
        <v>32212.820599999985</v>
      </c>
      <c r="BC82" s="136"/>
      <c r="BD82" s="203"/>
      <c r="BE82" s="203"/>
      <c r="BF82" s="197"/>
      <c r="BG82" s="197"/>
      <c r="BH82" s="197"/>
      <c r="BI82" s="197"/>
      <c r="BJ82" s="197"/>
      <c r="BK82" s="197"/>
      <c r="BL82" s="197"/>
      <c r="BM82" s="197"/>
      <c r="BN82" s="197"/>
      <c r="BO82" s="197"/>
      <c r="BP82" s="197"/>
      <c r="BQ82" s="197"/>
      <c r="BR82" s="197"/>
      <c r="BS82" s="197"/>
      <c r="BT82" s="197"/>
      <c r="BU82" s="197"/>
      <c r="BV82" s="197"/>
      <c r="BW82" s="197"/>
      <c r="BX82" s="197"/>
      <c r="BY82" s="197"/>
      <c r="BZ82" s="197"/>
      <c r="CA82" s="197"/>
      <c r="CB82" s="197"/>
      <c r="CC82" s="197"/>
      <c r="CD82" s="136" t="s">
        <v>68</v>
      </c>
      <c r="CE82" s="137">
        <f>MIN(BB80:CD80)</f>
        <v>19019.810970131803</v>
      </c>
      <c r="CF82" s="136"/>
      <c r="CG82" s="203"/>
      <c r="CH82" s="197"/>
      <c r="CI82" s="197"/>
      <c r="CJ82" s="197"/>
      <c r="CK82" s="197"/>
      <c r="CL82" s="197"/>
      <c r="CM82" s="197"/>
      <c r="CN82" s="197"/>
      <c r="CO82" s="197"/>
      <c r="CP82" s="197"/>
      <c r="CQ82" s="197"/>
      <c r="CR82" s="197"/>
      <c r="CS82" s="197"/>
      <c r="CT82" s="197"/>
      <c r="CU82" s="197"/>
      <c r="CV82" s="197"/>
      <c r="CW82" s="197"/>
      <c r="CX82" s="197"/>
      <c r="CY82" s="197"/>
      <c r="CZ82" s="197"/>
      <c r="DA82" s="197"/>
      <c r="DB82" s="197"/>
      <c r="DC82" s="197"/>
      <c r="DD82" s="197"/>
      <c r="DE82" s="197"/>
      <c r="DF82" s="197"/>
      <c r="DG82" s="136" t="s">
        <v>68</v>
      </c>
      <c r="DH82" s="137">
        <f>MIN(CE80:DG80)</f>
        <v>3138.6279286354256</v>
      </c>
      <c r="DI82" s="136"/>
      <c r="DJ82" s="197"/>
      <c r="DK82" s="197"/>
      <c r="DL82" s="197"/>
      <c r="DM82" s="197"/>
      <c r="DN82" s="197"/>
      <c r="DO82" s="197"/>
      <c r="DP82" s="197"/>
      <c r="DQ82" s="197"/>
      <c r="DR82" s="197"/>
      <c r="DS82" s="197"/>
      <c r="DT82" s="197"/>
      <c r="DU82" s="197"/>
      <c r="DV82" s="197"/>
      <c r="DW82" s="197"/>
      <c r="DX82" s="197"/>
      <c r="DY82" s="197"/>
      <c r="DZ82" s="197"/>
      <c r="EA82" s="197"/>
      <c r="EB82" s="197"/>
      <c r="EC82" s="197"/>
      <c r="ED82" s="197"/>
      <c r="EE82" s="197"/>
      <c r="EF82" s="197"/>
      <c r="EG82" s="197"/>
      <c r="EH82" s="197"/>
      <c r="EI82" s="197"/>
      <c r="EJ82" s="197"/>
      <c r="EK82" s="197"/>
      <c r="EL82" s="197"/>
      <c r="EM82" s="197"/>
      <c r="EN82" s="197"/>
      <c r="EO82" s="197"/>
      <c r="EP82" s="197"/>
      <c r="EQ82" s="136" t="s">
        <v>68</v>
      </c>
      <c r="ER82" s="137">
        <f>MIN(DH80:EQ80)</f>
        <v>-6153.9249648207551</v>
      </c>
      <c r="ES82" s="136"/>
      <c r="ET82" s="197"/>
      <c r="EU82" s="197"/>
      <c r="EV82" s="197"/>
      <c r="EW82" s="197"/>
      <c r="EX82" s="197"/>
      <c r="EY82" s="197"/>
      <c r="EZ82" s="197"/>
      <c r="FA82" s="197"/>
      <c r="FB82" s="197"/>
      <c r="FC82" s="197"/>
      <c r="FD82" s="197"/>
      <c r="FE82" s="198"/>
      <c r="FF82"/>
      <c r="FG82"/>
      <c r="FH82"/>
      <c r="FI82"/>
    </row>
  </sheetData>
  <sheetProtection algorithmName="SHA-512" hashValue="z27IFJ7wVppWW/Lm0BHlOIYJGDeircz/DnVKs2jxgpJ56jbnva/IZ/gbaVcqkEJn83v4p489IJ71EJ3Bnh7SFA==" saltValue="wk0KUO8CHUVFtEaamvY+Yw==" spinCount="100000" sheet="1" objects="1" scenarios="1"/>
  <mergeCells count="9">
    <mergeCell ref="G5:J5"/>
    <mergeCell ref="G6:J6"/>
    <mergeCell ref="C1:F1"/>
    <mergeCell ref="C2:F2"/>
    <mergeCell ref="C3:F3"/>
    <mergeCell ref="C4:F4"/>
    <mergeCell ref="C5:F5"/>
    <mergeCell ref="C6:F6"/>
    <mergeCell ref="G4:J4"/>
  </mergeCells>
  <phoneticPr fontId="11" type="noConversion"/>
  <conditionalFormatting sqref="D9:FD26">
    <cfRule type="expression" dxfId="2" priority="2">
      <formula>IF(OR(D$9="Sat",D$9="Sun"),TRUE,FALSE)</formula>
    </cfRule>
  </conditionalFormatting>
  <conditionalFormatting sqref="D37:FD65">
    <cfRule type="expression" dxfId="1" priority="3">
      <formula>IF(OR(D$37="Sat",D$37="Sun"),TRUE,FALSE)</formula>
    </cfRule>
  </conditionalFormatting>
  <conditionalFormatting sqref="D72:FD80">
    <cfRule type="expression" dxfId="0" priority="1">
      <formula>IF(OR(D$37="Sat",D$37="Sun"),TRUE,FALSE)</formula>
    </cfRule>
  </conditionalFormatting>
  <dataValidations count="7">
    <dataValidation allowBlank="1" showInputMessage="1" showErrorMessage="1" prompt="Includes award of PDC for any national programmes, faciliated by the NHS England Capital and Cash Team. _x000a__x000a_Enter the amount of un-spent PDC carried forward into cell C14." sqref="B14" xr:uid="{46006FA9-887A-4AF3-9AA1-D346576F2A0A}"/>
    <dataValidation allowBlank="1" showInputMessage="1" showErrorMessage="1" prompt="Includes cash receipts from tarriff funding, in line with the Trust's depreciation levels. This should be seperated out from NHS income for revenue purposes._x000a__x000a_Any un-spent depreciation funding carried forward into the period should be entered in cell C15." sqref="B15" xr:uid="{78A5DAD1-40AD-46AE-8A3E-B0EF5F28FA5A}"/>
    <dataValidation allowBlank="1" showInputMessage="1" showErrorMessage="1" prompt="Includes receipt of system capital cash from the NHSE Capital and Cash Team._x000a__x000a_Any unspent system capital cash balances carried forward should be entered into cell C16." sqref="B16" xr:uid="{B1F42938-7646-4048-9BAB-885A8B676990}"/>
    <dataValidation allowBlank="1" showInputMessage="1" showErrorMessage="1" prompt="Includes all other cash the Trust has received for capital expenditure (including donations, loans etc.). _x000a__x000a_Any carried forward 'Other Capital Funding' balances (including capital cash reserves held) should be entered in cell C17." sqref="B17" xr:uid="{CC8A00C3-58B4-4CA7-A8DA-E13BF0D4FEA3}"/>
    <dataValidation allowBlank="1" showInputMessage="1" showErrorMessage="1" prompt="Enter (using negatives) the removal of any NHS Income that relates to receipts of Capital Depreciation." sqref="B45" xr:uid="{0DA9AF29-24C6-4EFF-A97A-08D3FB120754}"/>
    <dataValidation type="whole" operator="lessThanOrEqual" allowBlank="1" showInputMessage="1" showErrorMessage="1" error="Value must be less than zero" sqref="D45:AG45 DZ45:FD45 AI45:BM45 CU45:DX45 BO45:CR45" xr:uid="{BC64EC32-C2BC-4F42-83DB-46BBE4767861}">
      <formula1>0</formula1>
    </dataValidation>
    <dataValidation allowBlank="1" showInputMessage="1" showErrorMessage="1" prompt="Minimum Cash Balance = revenue cash balances + capital depreciation cash balances" sqref="B69" xr:uid="{90F785AD-C837-4BBC-9C31-15D9AEFBED0F}"/>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8EF7E-38B6-4BD1-B1AA-265DE99FAA89}">
  <dimension ref="A1:J46"/>
  <sheetViews>
    <sheetView showGridLines="0" topLeftCell="B9" zoomScale="80" zoomScaleNormal="80" workbookViewId="0">
      <selection activeCell="C42" sqref="C42"/>
    </sheetView>
  </sheetViews>
  <sheetFormatPr defaultRowHeight="15" x14ac:dyDescent="0.25"/>
  <cols>
    <col min="1" max="1" width="28.5703125" hidden="1" customWidth="1"/>
    <col min="2" max="2" width="45.5703125" bestFit="1" customWidth="1"/>
    <col min="3" max="3" width="14.42578125" customWidth="1"/>
    <col min="4" max="8" width="16.42578125" customWidth="1"/>
    <col min="9" max="9" width="14.42578125" customWidth="1"/>
    <col min="10" max="10" width="67" bestFit="1" customWidth="1"/>
  </cols>
  <sheetData>
    <row r="1" spans="2:10" ht="18.75" x14ac:dyDescent="0.3">
      <c r="B1" s="272" t="s">
        <v>112</v>
      </c>
      <c r="C1" s="273"/>
    </row>
    <row r="2" spans="2:10" x14ac:dyDescent="0.25">
      <c r="B2" s="286" t="s">
        <v>2</v>
      </c>
      <c r="C2" s="287"/>
      <c r="D2" s="284" t="str">
        <f>+'Daily Forecast'!C2</f>
        <v>Oxford University Hospitals NHS Foundation Trust</v>
      </c>
      <c r="E2" s="284"/>
      <c r="F2" s="284"/>
      <c r="G2" s="284"/>
      <c r="H2" s="284"/>
    </row>
    <row r="3" spans="2:10" x14ac:dyDescent="0.25">
      <c r="B3" s="286" t="s">
        <v>4</v>
      </c>
      <c r="C3" s="287"/>
      <c r="D3" s="285" t="str">
        <f>+'Daily Forecast'!C3</f>
        <v>RTH</v>
      </c>
      <c r="E3" s="285"/>
      <c r="F3" s="285"/>
      <c r="G3" s="285"/>
      <c r="H3" s="285"/>
    </row>
    <row r="4" spans="2:10" x14ac:dyDescent="0.25">
      <c r="B4" s="286"/>
      <c r="C4" s="287"/>
      <c r="D4" s="45" t="s">
        <v>48</v>
      </c>
      <c r="E4" s="46" t="s">
        <v>48</v>
      </c>
      <c r="F4" s="46" t="s">
        <v>48</v>
      </c>
      <c r="G4" s="46" t="s">
        <v>48</v>
      </c>
      <c r="H4" s="47" t="s">
        <v>48</v>
      </c>
    </row>
    <row r="5" spans="2:10" x14ac:dyDescent="0.25">
      <c r="B5" s="276"/>
      <c r="C5" s="277"/>
      <c r="D5" s="22" t="s">
        <v>46</v>
      </c>
      <c r="E5" s="22" t="s">
        <v>29</v>
      </c>
      <c r="F5" s="22" t="s">
        <v>30</v>
      </c>
      <c r="G5" s="22" t="s">
        <v>31</v>
      </c>
      <c r="H5" s="22" t="s">
        <v>47</v>
      </c>
      <c r="J5" s="22" t="s">
        <v>113</v>
      </c>
    </row>
    <row r="6" spans="2:10" x14ac:dyDescent="0.25">
      <c r="B6" s="278" t="s">
        <v>114</v>
      </c>
      <c r="C6" s="279"/>
      <c r="D6" s="90">
        <f>+'Daily Forecast'!D74</f>
        <v>46041</v>
      </c>
      <c r="E6" s="91">
        <f>+D38</f>
        <v>33306.729599999962</v>
      </c>
      <c r="F6" s="91">
        <f>+E38</f>
        <v>19019.810970131803</v>
      </c>
      <c r="G6" s="91">
        <f>+F38</f>
        <v>3138.6279286354256</v>
      </c>
      <c r="H6" s="92">
        <f>+G38</f>
        <v>-5470.9505907105922</v>
      </c>
      <c r="J6" s="56"/>
    </row>
    <row r="7" spans="2:10" x14ac:dyDescent="0.25">
      <c r="B7" s="280" t="s">
        <v>115</v>
      </c>
      <c r="C7" s="281"/>
      <c r="D7" s="93"/>
      <c r="E7" s="94"/>
      <c r="F7" s="94"/>
      <c r="G7" s="94"/>
      <c r="H7" s="95"/>
      <c r="J7" s="56"/>
    </row>
    <row r="8" spans="2:10" x14ac:dyDescent="0.25">
      <c r="B8" s="208" t="s">
        <v>116</v>
      </c>
      <c r="C8" s="204"/>
      <c r="D8" s="93"/>
      <c r="E8" s="94"/>
      <c r="F8" s="94"/>
      <c r="G8" s="94"/>
      <c r="H8" s="95"/>
      <c r="J8" s="56"/>
    </row>
    <row r="9" spans="2:10" x14ac:dyDescent="0.25">
      <c r="B9" s="274" t="s">
        <v>75</v>
      </c>
      <c r="C9" s="275"/>
      <c r="D9" s="93">
        <f>SUMIFS('Daily Forecast'!$AH:$AH,'Daily Forecast'!$A:$A,$B9)</f>
        <v>71080.156080000001</v>
      </c>
      <c r="E9" s="94">
        <f>SUMIFS('Daily Forecast'!$BN:$BN,'Daily Forecast'!$A:$A,$B9)</f>
        <v>72738.497799999997</v>
      </c>
      <c r="F9" s="94">
        <f>SUMIFS('Daily Forecast'!$CS:$CS,'Daily Forecast'!$A:$A,$B9)</f>
        <v>80084.709154166703</v>
      </c>
      <c r="G9" s="94">
        <f>SUMIFS('Daily Forecast'!$DY:$DY,'Daily Forecast'!$A:$A,$B9)</f>
        <v>80084.709154166703</v>
      </c>
      <c r="H9" s="95">
        <f>SUMIFS('Daily Forecast'!$FE:$FE,'Daily Forecast'!$A:$A,$B9)</f>
        <v>80084.709154166703</v>
      </c>
      <c r="J9" s="56" t="s">
        <v>117</v>
      </c>
    </row>
    <row r="10" spans="2:10" x14ac:dyDescent="0.25">
      <c r="B10" s="225" t="s">
        <v>77</v>
      </c>
      <c r="C10" s="205"/>
      <c r="D10" s="93">
        <f>SUMIFS('Daily Forecast'!$AH:$AH,'Daily Forecast'!$A:$A,$B10)</f>
        <v>25137.8024</v>
      </c>
      <c r="E10" s="94">
        <f>SUMIFS('Daily Forecast'!$BN:$BN,'Daily Forecast'!$A:$A,$B10)</f>
        <v>38236</v>
      </c>
      <c r="F10" s="94">
        <f>SUMIFS('Daily Forecast'!$CS:$CS,'Daily Forecast'!$A:$A,$B10)</f>
        <v>25083</v>
      </c>
      <c r="G10" s="94">
        <f>SUMIFS('Daily Forecast'!$DY:$DY,'Daily Forecast'!$A:$A,$B10)</f>
        <v>25083</v>
      </c>
      <c r="H10" s="95">
        <f>SUMIFS('Daily Forecast'!$FE:$FE,'Daily Forecast'!$A:$A,$B10)</f>
        <v>38236</v>
      </c>
      <c r="J10" s="56" t="s">
        <v>118</v>
      </c>
    </row>
    <row r="11" spans="2:10" x14ac:dyDescent="0.25">
      <c r="B11" s="225" t="s">
        <v>79</v>
      </c>
      <c r="C11" s="205"/>
      <c r="D11" s="93">
        <f>SUMIFS('Daily Forecast'!$AH:$AH,'Daily Forecast'!$A:$A,$B11)</f>
        <v>24460.647519999999</v>
      </c>
      <c r="E11" s="94">
        <f>SUMIFS('Daily Forecast'!$BN:$BN,'Daily Forecast'!$A:$A,$B11)</f>
        <v>17372.299950833301</v>
      </c>
      <c r="F11" s="94">
        <f>SUMIFS('Daily Forecast'!$CS:$CS,'Daily Forecast'!$A:$A,$B11)</f>
        <v>18571.854295833298</v>
      </c>
      <c r="G11" s="94">
        <f>SUMIFS('Daily Forecast'!$DY:$DY,'Daily Forecast'!$A:$A,$B11)</f>
        <v>18645.708515833307</v>
      </c>
      <c r="H11" s="95">
        <f>SUMIFS('Daily Forecast'!$FE:$FE,'Daily Forecast'!$A:$A,$B11)</f>
        <v>18892.268790833303</v>
      </c>
      <c r="J11" s="56" t="s">
        <v>119</v>
      </c>
    </row>
    <row r="12" spans="2:10" x14ac:dyDescent="0.25">
      <c r="B12" s="225" t="s">
        <v>81</v>
      </c>
      <c r="C12" s="205"/>
      <c r="D12" s="93">
        <f>SUMIFS('Daily Forecast'!$AH:$AH,'Daily Forecast'!$A:$A,$B12)</f>
        <v>-857</v>
      </c>
      <c r="E12" s="94">
        <f>SUMIFS('Daily Forecast'!$BN:$BN,'Daily Forecast'!$A:$A,$B12)</f>
        <v>-880</v>
      </c>
      <c r="F12" s="94">
        <f>SUMIFS('Daily Forecast'!$CS:$CS,'Daily Forecast'!$A:$A,$B12)</f>
        <v>-794</v>
      </c>
      <c r="G12" s="94">
        <f>SUMIFS('Daily Forecast'!$DY:$DY,'Daily Forecast'!$A:$A,$B12)</f>
        <v>-798</v>
      </c>
      <c r="H12" s="95">
        <f>SUMIFS('Daily Forecast'!$FE:$FE,'Daily Forecast'!$A:$A,$B12)</f>
        <v>-955</v>
      </c>
      <c r="J12" s="56"/>
    </row>
    <row r="13" spans="2:10" x14ac:dyDescent="0.25">
      <c r="B13" s="225" t="s">
        <v>83</v>
      </c>
      <c r="C13" s="205"/>
      <c r="D13" s="93">
        <f>SUMIFS('Daily Forecast'!$AH:$AH,'Daily Forecast'!$A:$A,$B13)</f>
        <v>3526.7310000000002</v>
      </c>
      <c r="E13" s="94">
        <f>SUMIFS('Daily Forecast'!$BN:$BN,'Daily Forecast'!$A:$A,$B13)</f>
        <v>2343</v>
      </c>
      <c r="F13" s="94">
        <f>SUMIFS('Daily Forecast'!$CS:$CS,'Daily Forecast'!$A:$A,$B13)</f>
        <v>2343</v>
      </c>
      <c r="G13" s="94">
        <f>SUMIFS('Daily Forecast'!$DY:$DY,'Daily Forecast'!$A:$A,$B13)</f>
        <v>3243</v>
      </c>
      <c r="H13" s="95">
        <f>SUMIFS('Daily Forecast'!$FE:$FE,'Daily Forecast'!$A:$A,$B13)</f>
        <v>2278</v>
      </c>
      <c r="J13" s="56" t="s">
        <v>120</v>
      </c>
    </row>
    <row r="14" spans="2:10" x14ac:dyDescent="0.25">
      <c r="B14" s="274" t="s">
        <v>85</v>
      </c>
      <c r="C14" s="275"/>
      <c r="D14" s="93">
        <f>SUMIFS('Daily Forecast'!$AH:$AH,'Daily Forecast'!$A:$A,$B$14)</f>
        <v>18047.197</v>
      </c>
      <c r="E14" s="94">
        <f>SUMIFS('Daily Forecast'!$BN:$BN,'Daily Forecast'!$A:$A,$B14)</f>
        <v>11358.11461656087</v>
      </c>
      <c r="F14" s="94">
        <f>SUMIFS('Daily Forecast'!$CS:$CS,'Daily Forecast'!$A:$A,$B14)</f>
        <v>14764.486934966662</v>
      </c>
      <c r="G14" s="94">
        <f>SUMIFS('Daily Forecast'!$DY:$DY,'Daily Forecast'!$A:$A,$B14)</f>
        <v>14555.33090163333</v>
      </c>
      <c r="H14" s="95">
        <f>SUMIFS('Daily Forecast'!$FE:$FE,'Daily Forecast'!$A:$A,$B14)</f>
        <v>15844.092542213046</v>
      </c>
      <c r="J14" s="56" t="s">
        <v>581</v>
      </c>
    </row>
    <row r="15" spans="2:10" x14ac:dyDescent="0.25">
      <c r="B15" s="282" t="s">
        <v>121</v>
      </c>
      <c r="C15" s="283"/>
      <c r="D15" s="217">
        <f>SUM(D9:D14)</f>
        <v>141395.53399999999</v>
      </c>
      <c r="E15" s="218">
        <f t="shared" ref="E15:H15" si="0">SUM(E9:E14)</f>
        <v>141167.91236739416</v>
      </c>
      <c r="F15" s="218">
        <f t="shared" si="0"/>
        <v>140053.05038496666</v>
      </c>
      <c r="G15" s="218">
        <f t="shared" si="0"/>
        <v>140813.74857163333</v>
      </c>
      <c r="H15" s="219">
        <f t="shared" si="0"/>
        <v>154380.07048721303</v>
      </c>
      <c r="J15" s="56"/>
    </row>
    <row r="16" spans="2:10" x14ac:dyDescent="0.25">
      <c r="B16" s="209" t="s">
        <v>122</v>
      </c>
      <c r="C16" s="205"/>
      <c r="D16" s="93"/>
      <c r="E16" s="94"/>
      <c r="F16" s="94"/>
      <c r="G16" s="94"/>
      <c r="H16" s="95"/>
      <c r="J16" s="56"/>
    </row>
    <row r="17" spans="2:10" x14ac:dyDescent="0.25">
      <c r="B17" s="274" t="s">
        <v>51</v>
      </c>
      <c r="C17" s="275"/>
      <c r="D17" s="93">
        <f>SUMIFS('Daily Forecast'!$AH:$AH,'Daily Forecast'!$A:$A,$B$17)</f>
        <v>1248</v>
      </c>
      <c r="E17" s="94">
        <f>SUMIFS('Daily Forecast'!$BN:$BN,'Daily Forecast'!$A:$A,$B17)</f>
        <v>4806</v>
      </c>
      <c r="F17" s="94">
        <f>SUMIFS('Daily Forecast'!$CS:$CS,'Daily Forecast'!$A:$A,$B17)</f>
        <v>3588</v>
      </c>
      <c r="G17" s="94">
        <f>SUMIFS('Daily Forecast'!$DY:$DY,'Daily Forecast'!$A:$A,$B17)</f>
        <v>3592</v>
      </c>
      <c r="H17" s="95">
        <f>SUMIFS('Daily Forecast'!$FE:$FE,'Daily Forecast'!$A:$A,$B17)</f>
        <v>3705</v>
      </c>
      <c r="J17" s="56" t="s">
        <v>123</v>
      </c>
    </row>
    <row r="18" spans="2:10" x14ac:dyDescent="0.25">
      <c r="B18" s="282" t="s">
        <v>124</v>
      </c>
      <c r="C18" s="283"/>
      <c r="D18" s="217">
        <f>SUM(D17)</f>
        <v>1248</v>
      </c>
      <c r="E18" s="218">
        <f t="shared" ref="E18:H18" si="1">SUM(E17)</f>
        <v>4806</v>
      </c>
      <c r="F18" s="218">
        <f t="shared" si="1"/>
        <v>3588</v>
      </c>
      <c r="G18" s="218">
        <f t="shared" si="1"/>
        <v>3592</v>
      </c>
      <c r="H18" s="219">
        <f t="shared" si="1"/>
        <v>3705</v>
      </c>
      <c r="J18" s="56"/>
    </row>
    <row r="19" spans="2:10" x14ac:dyDescent="0.25">
      <c r="B19" s="210"/>
      <c r="C19" s="198"/>
      <c r="D19" s="211"/>
      <c r="E19" s="130"/>
      <c r="F19" s="130"/>
      <c r="G19" s="130"/>
      <c r="H19" s="212"/>
      <c r="J19" s="56"/>
    </row>
    <row r="20" spans="2:10" x14ac:dyDescent="0.25">
      <c r="B20" s="276" t="s">
        <v>125</v>
      </c>
      <c r="C20" s="277"/>
      <c r="D20" s="96">
        <f>D15+D18</f>
        <v>142643.53399999999</v>
      </c>
      <c r="E20" s="97">
        <f t="shared" ref="E20:H20" si="2">E15+E18</f>
        <v>145973.91236739416</v>
      </c>
      <c r="F20" s="97">
        <f t="shared" si="2"/>
        <v>143641.05038496666</v>
      </c>
      <c r="G20" s="97">
        <f t="shared" si="2"/>
        <v>144405.74857163333</v>
      </c>
      <c r="H20" s="98">
        <f t="shared" si="2"/>
        <v>158085.07048721303</v>
      </c>
      <c r="J20" s="56"/>
    </row>
    <row r="21" spans="2:10" x14ac:dyDescent="0.25">
      <c r="B21" s="288"/>
      <c r="C21" s="289"/>
      <c r="D21" s="93"/>
      <c r="E21" s="94"/>
      <c r="F21" s="94"/>
      <c r="G21" s="94"/>
      <c r="H21" s="95"/>
      <c r="J21" s="56"/>
    </row>
    <row r="22" spans="2:10" x14ac:dyDescent="0.25">
      <c r="B22" s="280" t="s">
        <v>126</v>
      </c>
      <c r="C22" s="281"/>
      <c r="D22" s="93"/>
      <c r="E22" s="94"/>
      <c r="F22" s="94"/>
      <c r="G22" s="94"/>
      <c r="H22" s="95"/>
      <c r="J22" s="56"/>
    </row>
    <row r="23" spans="2:10" x14ac:dyDescent="0.25">
      <c r="B23" s="208" t="s">
        <v>116</v>
      </c>
      <c r="C23" s="204"/>
      <c r="D23" s="93"/>
      <c r="E23" s="94"/>
      <c r="F23" s="94"/>
      <c r="G23" s="94"/>
      <c r="H23" s="95"/>
      <c r="J23" s="56"/>
    </row>
    <row r="24" spans="2:10" x14ac:dyDescent="0.25">
      <c r="B24" s="274" t="s">
        <v>88</v>
      </c>
      <c r="C24" s="275"/>
      <c r="D24" s="93">
        <f>-SUMIFS('Daily Forecast'!$AH:$AH,'Daily Forecast'!$A:$A,$B$24)</f>
        <v>-82693.945000000007</v>
      </c>
      <c r="E24" s="94">
        <f>-SUMIFS('Daily Forecast'!$BN:$BN,'Daily Forecast'!$A:$A,$B24)</f>
        <v>-79997.083177059452</v>
      </c>
      <c r="F24" s="94">
        <f>-SUMIFS('Daily Forecast'!$CS:$CS,'Daily Forecast'!$A:$A,$B24)</f>
        <v>-83858.563539129682</v>
      </c>
      <c r="G24" s="94">
        <f>-SUMIFS('Daily Forecast'!$DY:$DY,'Daily Forecast'!$A:$A,$B24)</f>
        <v>-80027.739114312659</v>
      </c>
      <c r="H24" s="95">
        <f>-SUMIFS('Daily Forecast'!$FE:$FE,'Daily Forecast'!$A:$A,$B24)</f>
        <v>-79932.952194619982</v>
      </c>
      <c r="J24" s="56" t="s">
        <v>127</v>
      </c>
    </row>
    <row r="25" spans="2:10" x14ac:dyDescent="0.25">
      <c r="B25" s="274" t="s">
        <v>91</v>
      </c>
      <c r="C25" s="275"/>
      <c r="D25" s="93">
        <f>-SUMIFS('Daily Forecast'!$AH:$AH,'Daily Forecast'!$A:$A,$B$25)</f>
        <v>-3965.473</v>
      </c>
      <c r="E25" s="94">
        <f>-SUMIFS('Daily Forecast'!$BN:$BN,'Daily Forecast'!$A:$A,$B25)</f>
        <v>-3965.1000000000004</v>
      </c>
      <c r="F25" s="94">
        <f>-SUMIFS('Daily Forecast'!$CS:$CS,'Daily Forecast'!$A:$A,$B25)</f>
        <v>-3965.1000000000004</v>
      </c>
      <c r="G25" s="94">
        <f>-SUMIFS('Daily Forecast'!$DY:$DY,'Daily Forecast'!$A:$A,$B25)</f>
        <v>-3965.1000000000004</v>
      </c>
      <c r="H25" s="95">
        <f>-SUMIFS('Daily Forecast'!$FE:$FE,'Daily Forecast'!$A:$A,$B25)</f>
        <v>-3965.1000000000004</v>
      </c>
      <c r="J25" s="56" t="s">
        <v>128</v>
      </c>
    </row>
    <row r="26" spans="2:10" x14ac:dyDescent="0.25">
      <c r="B26" s="274" t="s">
        <v>94</v>
      </c>
      <c r="C26" s="275"/>
      <c r="D26" s="93">
        <f>-SUMIFS('Daily Forecast'!$AH:$AH,'Daily Forecast'!$A:$A,$B$26)</f>
        <v>-51883.721999999994</v>
      </c>
      <c r="E26" s="94">
        <f>-SUMIFS('Daily Forecast'!$BN:$BN,'Daily Forecast'!$A:$A,$B26)</f>
        <v>-48806.431669333324</v>
      </c>
      <c r="F26" s="94">
        <f>-SUMIFS('Daily Forecast'!$CS:$CS,'Daily Forecast'!$A:$A,$B26)</f>
        <v>-65625.450107333323</v>
      </c>
      <c r="G26" s="94">
        <f>-SUMIFS('Daily Forecast'!$DY:$DY,'Daily Forecast'!$A:$A,$B26)</f>
        <v>-51885.132916666669</v>
      </c>
      <c r="H26" s="95">
        <f>-SUMIFS('Daily Forecast'!$FE:$FE,'Daily Forecast'!$A:$A,$B26)</f>
        <v>-54596.148253333362</v>
      </c>
      <c r="J26" s="56" t="s">
        <v>129</v>
      </c>
    </row>
    <row r="27" spans="2:10" x14ac:dyDescent="0.25">
      <c r="B27" s="274" t="s">
        <v>96</v>
      </c>
      <c r="C27" s="275"/>
      <c r="D27" s="93">
        <f>-SUMIFS('Daily Forecast'!$AH:$AH,'Daily Forecast'!$A:$A,$B$27)</f>
        <v>-163.69499999999999</v>
      </c>
      <c r="E27" s="94">
        <f>-SUMIFS('Daily Forecast'!$BN:$BN,'Daily Forecast'!$A:$A,$B27)</f>
        <v>0</v>
      </c>
      <c r="F27" s="94">
        <f>-SUMIFS('Daily Forecast'!$CS:$CS,'Daily Forecast'!$A:$A,$B27)</f>
        <v>-415</v>
      </c>
      <c r="G27" s="94">
        <f>-SUMIFS('Daily Forecast'!$DY:$DY,'Daily Forecast'!$A:$A,$B27)</f>
        <v>-187</v>
      </c>
      <c r="H27" s="95">
        <f>-SUMIFS('Daily Forecast'!$FE:$FE,'Daily Forecast'!$A:$A,$B27)</f>
        <v>0</v>
      </c>
      <c r="J27" s="56" t="s">
        <v>130</v>
      </c>
    </row>
    <row r="28" spans="2:10" x14ac:dyDescent="0.25">
      <c r="B28" s="274" t="s">
        <v>97</v>
      </c>
      <c r="C28" s="275"/>
      <c r="D28" s="93">
        <f>-SUMIFS('Daily Forecast'!$AH:$AH,'Daily Forecast'!$A:$A,$B$28)</f>
        <v>-4479</v>
      </c>
      <c r="E28" s="94">
        <f>-SUMIFS('Daily Forecast'!$BN:$BN,'Daily Forecast'!$A:$A,$B28)</f>
        <v>0</v>
      </c>
      <c r="F28" s="94">
        <f>-SUMIFS('Daily Forecast'!$CS:$CS,'Daily Forecast'!$A:$A,$B28)</f>
        <v>0</v>
      </c>
      <c r="G28" s="94">
        <f>-SUMIFS('Daily Forecast'!$DY:$DY,'Daily Forecast'!$A:$A,$B28)</f>
        <v>0</v>
      </c>
      <c r="H28" s="95">
        <f>-SUMIFS('Daily Forecast'!$FE:$FE,'Daily Forecast'!$A:$A,$B28)</f>
        <v>0</v>
      </c>
      <c r="J28" s="56" t="s">
        <v>131</v>
      </c>
    </row>
    <row r="29" spans="2:10" x14ac:dyDescent="0.25">
      <c r="B29" s="274" t="s">
        <v>99</v>
      </c>
      <c r="C29" s="275"/>
      <c r="D29" s="93">
        <f>-SUMIFS('Daily Forecast'!$AH:$AH,'Daily Forecast'!$A:$A,$B$29)</f>
        <v>-10892.969400000002</v>
      </c>
      <c r="E29" s="94">
        <f>-SUMIFS('Daily Forecast'!$BN:$BN,'Daily Forecast'!$A:$A,$B29)</f>
        <v>-16116.216150869568</v>
      </c>
      <c r="F29" s="94">
        <f>-SUMIFS('Daily Forecast'!$CS:$CS,'Daily Forecast'!$A:$A,$B29)</f>
        <v>-13384.119780000001</v>
      </c>
      <c r="G29" s="94">
        <f>-SUMIFS('Daily Forecast'!$DY:$DY,'Daily Forecast'!$A:$A,$B29)</f>
        <v>-13358.355059999998</v>
      </c>
      <c r="H29" s="95">
        <f>-SUMIFS('Daily Forecast'!$FE:$FE,'Daily Forecast'!$A:$A,$B29)</f>
        <v>-12571.878859999999</v>
      </c>
      <c r="J29" s="56" t="s">
        <v>132</v>
      </c>
    </row>
    <row r="30" spans="2:10" x14ac:dyDescent="0.25">
      <c r="B30" s="220" t="s">
        <v>121</v>
      </c>
      <c r="C30" s="220"/>
      <c r="D30" s="217">
        <f>SUM(D24:D29)</f>
        <v>-154078.80440000002</v>
      </c>
      <c r="E30" s="218">
        <f t="shared" ref="E30:H30" si="3">SUM(E24:E29)</f>
        <v>-148884.83099726232</v>
      </c>
      <c r="F30" s="218">
        <f t="shared" si="3"/>
        <v>-167248.23342646303</v>
      </c>
      <c r="G30" s="218">
        <f t="shared" si="3"/>
        <v>-149423.32709097935</v>
      </c>
      <c r="H30" s="219">
        <f t="shared" si="3"/>
        <v>-151066.07930795336</v>
      </c>
      <c r="J30" s="56"/>
    </row>
    <row r="31" spans="2:10" x14ac:dyDescent="0.25">
      <c r="B31" s="209" t="s">
        <v>122</v>
      </c>
      <c r="C31" s="205"/>
      <c r="D31" s="93"/>
      <c r="E31" s="94"/>
      <c r="F31" s="94"/>
      <c r="G31" s="94"/>
      <c r="H31" s="95"/>
      <c r="J31" s="56"/>
    </row>
    <row r="32" spans="2:10" x14ac:dyDescent="0.25">
      <c r="B32" s="274" t="s">
        <v>58</v>
      </c>
      <c r="C32" s="275"/>
      <c r="D32" s="93">
        <f>-SUMIFS('Daily Forecast'!$AH:$AH,'Daily Forecast'!$A:$A,$B$32)</f>
        <v>-1299</v>
      </c>
      <c r="E32" s="94">
        <f>-SUMIFS('Daily Forecast'!$BN:$BN,'Daily Forecast'!$A:$A,$B32)</f>
        <v>-11376</v>
      </c>
      <c r="F32" s="94">
        <f>-SUMIFS('Daily Forecast'!$CS:$CS,'Daily Forecast'!$A:$A,$B32)</f>
        <v>-3574</v>
      </c>
      <c r="G32" s="94">
        <f>-SUMIFS('Daily Forecast'!$DY:$DY,'Daily Forecast'!$A:$A,$B32)</f>
        <v>-3592</v>
      </c>
      <c r="H32" s="95">
        <f>-SUMIFS('Daily Forecast'!$FE:$FE,'Daily Forecast'!$A:$A,$B32)</f>
        <v>-3745</v>
      </c>
      <c r="J32" s="56" t="s">
        <v>123</v>
      </c>
    </row>
    <row r="33" spans="1:10" x14ac:dyDescent="0.25">
      <c r="B33" s="221" t="s">
        <v>124</v>
      </c>
      <c r="C33" s="221"/>
      <c r="D33" s="222">
        <f>SUM(D32)</f>
        <v>-1299</v>
      </c>
      <c r="E33" s="223">
        <f t="shared" ref="E33:H33" si="4">SUM(E32)</f>
        <v>-11376</v>
      </c>
      <c r="F33" s="223">
        <f t="shared" si="4"/>
        <v>-3574</v>
      </c>
      <c r="G33" s="223">
        <f t="shared" si="4"/>
        <v>-3592</v>
      </c>
      <c r="H33" s="224">
        <f t="shared" si="4"/>
        <v>-3745</v>
      </c>
      <c r="J33" s="56"/>
    </row>
    <row r="34" spans="1:10" x14ac:dyDescent="0.25">
      <c r="B34" s="213"/>
      <c r="C34" s="213"/>
      <c r="D34" s="214"/>
      <c r="E34" s="215"/>
      <c r="F34" s="215"/>
      <c r="G34" s="215"/>
      <c r="H34" s="216"/>
      <c r="J34" s="56"/>
    </row>
    <row r="35" spans="1:10" x14ac:dyDescent="0.25">
      <c r="B35" s="276" t="s">
        <v>125</v>
      </c>
      <c r="C35" s="277"/>
      <c r="D35" s="99">
        <f>D30+D33</f>
        <v>-155377.80440000002</v>
      </c>
      <c r="E35" s="100">
        <f t="shared" ref="E35:H35" si="5">E30+E33</f>
        <v>-160260.83099726232</v>
      </c>
      <c r="F35" s="100">
        <f t="shared" si="5"/>
        <v>-170822.23342646303</v>
      </c>
      <c r="G35" s="100">
        <f t="shared" si="5"/>
        <v>-153015.32709097935</v>
      </c>
      <c r="H35" s="101">
        <f t="shared" si="5"/>
        <v>-154811.07930795336</v>
      </c>
      <c r="J35" s="56"/>
    </row>
    <row r="36" spans="1:10" ht="15.75" thickBot="1" x14ac:dyDescent="0.3">
      <c r="B36" s="8" t="s">
        <v>133</v>
      </c>
      <c r="C36" s="8"/>
      <c r="D36" s="102">
        <f>+D6+D20+D35</f>
        <v>33306.729599999962</v>
      </c>
      <c r="E36" s="103">
        <f>+E6+E20+E35</f>
        <v>19019.810970131803</v>
      </c>
      <c r="F36" s="103">
        <f>+F6+F20+F35</f>
        <v>-8161.3720713645744</v>
      </c>
      <c r="G36" s="103">
        <f>+G6+G20+G35</f>
        <v>-5470.9505907105922</v>
      </c>
      <c r="H36" s="104">
        <f>+H6+H20+H35</f>
        <v>-2196.9594114509237</v>
      </c>
      <c r="J36" s="56"/>
    </row>
    <row r="37" spans="1:10" ht="15.75" thickTop="1" x14ac:dyDescent="0.25">
      <c r="B37" s="21" t="s">
        <v>101</v>
      </c>
      <c r="C37" s="21"/>
      <c r="D37" s="105">
        <f>SUMIFS('Daily Forecast'!$AH:$AH,'Daily Forecast'!$A:$A,$B$37)</f>
        <v>0</v>
      </c>
      <c r="E37" s="106">
        <f>SUMIFS('Daily Forecast'!$BN:$BN,'Daily Forecast'!$A:$A,$B37)</f>
        <v>0</v>
      </c>
      <c r="F37" s="106">
        <f>SUMIFS('Daily Forecast'!$CS:$CS,'Daily Forecast'!$A:$A,$B37)</f>
        <v>11300</v>
      </c>
      <c r="G37" s="106">
        <f>SUMIFS('Daily Forecast'!$DY:$DY,'Daily Forecast'!$A:$A,$B37)</f>
        <v>0</v>
      </c>
      <c r="H37" s="107">
        <f>SUMIFS('Daily Forecast'!$FE:$FE,'Daily Forecast'!$A:$A,$B37)</f>
        <v>0</v>
      </c>
      <c r="J37" s="56"/>
    </row>
    <row r="38" spans="1:10" ht="15.75" thickBot="1" x14ac:dyDescent="0.3">
      <c r="B38" s="8" t="s">
        <v>134</v>
      </c>
      <c r="C38" s="8"/>
      <c r="D38" s="102">
        <f>+D36+D37</f>
        <v>33306.729599999962</v>
      </c>
      <c r="E38" s="103">
        <f>+E36+E37</f>
        <v>19019.810970131803</v>
      </c>
      <c r="F38" s="103">
        <f>+F36+F37</f>
        <v>3138.6279286354256</v>
      </c>
      <c r="G38" s="103">
        <f>+G36+G37</f>
        <v>-5470.9505907105922</v>
      </c>
      <c r="H38" s="104">
        <f>+H36+H37</f>
        <v>-2196.9594114509237</v>
      </c>
      <c r="J38" s="57"/>
    </row>
    <row r="39" spans="1:10" ht="15.75" thickTop="1" x14ac:dyDescent="0.25">
      <c r="B39" s="63"/>
      <c r="C39" s="63"/>
      <c r="D39" s="64"/>
      <c r="E39" s="64"/>
      <c r="F39" s="64"/>
      <c r="G39" s="64"/>
      <c r="H39" s="64"/>
    </row>
    <row r="41" spans="1:10" ht="18.75" x14ac:dyDescent="0.3">
      <c r="B41" s="62" t="s">
        <v>135</v>
      </c>
      <c r="C41" s="60" t="s">
        <v>136</v>
      </c>
      <c r="D41" s="59" t="s">
        <v>46</v>
      </c>
      <c r="E41" s="59" t="s">
        <v>29</v>
      </c>
      <c r="F41" s="59" t="s">
        <v>30</v>
      </c>
      <c r="G41" s="59" t="s">
        <v>31</v>
      </c>
      <c r="H41" s="59" t="s">
        <v>47</v>
      </c>
      <c r="I41" s="59" t="s">
        <v>137</v>
      </c>
      <c r="J41" s="61" t="s">
        <v>138</v>
      </c>
    </row>
    <row r="42" spans="1:10" x14ac:dyDescent="0.25">
      <c r="A42" t="s">
        <v>59</v>
      </c>
      <c r="B42" s="23" t="s">
        <v>52</v>
      </c>
      <c r="C42" s="108">
        <f>'Daily Forecast'!C14</f>
        <v>0</v>
      </c>
      <c r="D42" s="109">
        <f>SUMIFS('Daily Forecast'!$AH:$AH,'Daily Forecast'!$B:$B,$B42)-SUMIFS('Daily Forecast'!$AH:$AH,'Daily Forecast'!$B:$B,$A42)</f>
        <v>391</v>
      </c>
      <c r="E42" s="110">
        <f>SUMIFS('Daily Forecast'!$BN:$BN,'Daily Forecast'!$B:$B,$B42)-SUMIFS('Daily Forecast'!$BN:$BN,'Daily Forecast'!$B:$B,$A42)</f>
        <v>-4588</v>
      </c>
      <c r="F42" s="110">
        <f>SUMIFS('Daily Forecast'!$CS:$CS,'Daily Forecast'!$B:$B,$B42)-SUMIFS('Daily Forecast'!$CS:$CS,'Daily Forecast'!$B:$B,$A42)</f>
        <v>27</v>
      </c>
      <c r="G42" s="110">
        <f>SUMIFS('Daily Forecast'!$DY:$DY,'Daily Forecast'!$B:$B,$B42)-SUMIFS('Daily Forecast'!$DY:$DY,'Daily Forecast'!$B:$B,$A42)</f>
        <v>0</v>
      </c>
      <c r="H42" s="111">
        <f>SUMIFS('Daily Forecast'!$FE:$FE,'Daily Forecast'!$B:$B,$B42)-SUMIFS('Daily Forecast'!$FE:$FE,'Daily Forecast'!$B:$B,$A42)</f>
        <v>-40</v>
      </c>
      <c r="I42" s="110">
        <f>SUM(C42:H42)</f>
        <v>-4210</v>
      </c>
      <c r="J42" s="55"/>
    </row>
    <row r="43" spans="1:10" x14ac:dyDescent="0.25">
      <c r="A43" t="s">
        <v>60</v>
      </c>
      <c r="B43" s="58" t="s">
        <v>53</v>
      </c>
      <c r="C43" s="112">
        <f>'Daily Forecast'!C15</f>
        <v>0</v>
      </c>
      <c r="D43" s="93">
        <f>SUMIFS('Daily Forecast'!$AH:$AH,'Daily Forecast'!$B:$B,$B43)-SUMIFS('Daily Forecast'!$AH:$AH,'Daily Forecast'!$B:$B,$A43)</f>
        <v>-442</v>
      </c>
      <c r="E43" s="94">
        <f>SUMIFS('Daily Forecast'!$BN:$BN,'Daily Forecast'!$B:$B,$B43)-SUMIFS('Daily Forecast'!$BN:$BN,'Daily Forecast'!$B:$B,$A43)</f>
        <v>-1564</v>
      </c>
      <c r="F43" s="94">
        <f>SUMIFS('Daily Forecast'!$CS:$CS,'Daily Forecast'!$B:$B,$B43)-SUMIFS('Daily Forecast'!$CS:$CS,'Daily Forecast'!$B:$B,$A43)</f>
        <v>0</v>
      </c>
      <c r="G43" s="94">
        <f>SUMIFS('Daily Forecast'!$DY:$DY,'Daily Forecast'!$B:$B,$B43)-SUMIFS('Daily Forecast'!$DY:$DY,'Daily Forecast'!$B:$B,$A43)</f>
        <v>0</v>
      </c>
      <c r="H43" s="95">
        <f>SUMIFS('Daily Forecast'!$FE:$FE,'Daily Forecast'!$B:$B,$B43)-SUMIFS('Daily Forecast'!$FE:$FE,'Daily Forecast'!$B:$B,$A43)</f>
        <v>0</v>
      </c>
      <c r="I43" s="94">
        <f t="shared" ref="I43:I45" si="6">SUM(C43:H43)</f>
        <v>-2006</v>
      </c>
      <c r="J43" s="56" t="s">
        <v>139</v>
      </c>
    </row>
    <row r="44" spans="1:10" x14ac:dyDescent="0.25">
      <c r="A44" t="s">
        <v>61</v>
      </c>
      <c r="B44" t="s">
        <v>54</v>
      </c>
      <c r="C44" s="112">
        <f>'Daily Forecast'!C16</f>
        <v>0</v>
      </c>
      <c r="D44" s="93">
        <f>SUMIFS('Daily Forecast'!$AH:$AH,'Daily Forecast'!$B:$B,$B44)-SUMIFS('Daily Forecast'!$AH:$AH,'Daily Forecast'!$B:$B,$A44)</f>
        <v>0</v>
      </c>
      <c r="E44" s="94">
        <f>SUMIFS('Daily Forecast'!$BN:$BN,'Daily Forecast'!$B:$B,$B44)-SUMIFS('Daily Forecast'!$BN:$BN,'Daily Forecast'!$B:$B,$A44)</f>
        <v>0</v>
      </c>
      <c r="F44" s="94">
        <f>SUMIFS('Daily Forecast'!$CS:$CS,'Daily Forecast'!$B:$B,$B44)-SUMIFS('Daily Forecast'!$CS:$CS,'Daily Forecast'!$B:$B,$A44)</f>
        <v>0</v>
      </c>
      <c r="G44" s="94">
        <f>SUMIFS('Daily Forecast'!$DY:$DY,'Daily Forecast'!$B:$B,$B44)-SUMIFS('Daily Forecast'!$DY:$DY,'Daily Forecast'!$B:$B,$A44)</f>
        <v>0</v>
      </c>
      <c r="H44" s="95">
        <f>SUMIFS('Daily Forecast'!$FE:$FE,'Daily Forecast'!$B:$B,$B44)-SUMIFS('Daily Forecast'!$FE:$FE,'Daily Forecast'!$B:$B,$A44)</f>
        <v>0</v>
      </c>
      <c r="I44" s="94">
        <f t="shared" si="6"/>
        <v>0</v>
      </c>
      <c r="J44" s="56"/>
    </row>
    <row r="45" spans="1:10" x14ac:dyDescent="0.25">
      <c r="A45" t="s">
        <v>62</v>
      </c>
      <c r="B45" s="24" t="s">
        <v>55</v>
      </c>
      <c r="C45" s="113">
        <f>'Daily Forecast'!C17</f>
        <v>0</v>
      </c>
      <c r="D45" s="114">
        <f>SUMIFS('Daily Forecast'!$AH:$AH,'Daily Forecast'!$B:$B,$B45)-SUMIFS('Daily Forecast'!$AH:$AH,'Daily Forecast'!$B:$B,$A45)</f>
        <v>0</v>
      </c>
      <c r="E45" s="115">
        <f>SUMIFS('Daily Forecast'!$BN:$BN,'Daily Forecast'!$B:$B,$B45)-SUMIFS('Daily Forecast'!$BN:$BN,'Daily Forecast'!$B:$B,$A45)</f>
        <v>-418</v>
      </c>
      <c r="F45" s="115">
        <f>SUMIFS('Daily Forecast'!$CS:$CS,'Daily Forecast'!$B:$B,$B45)-SUMIFS('Daily Forecast'!$CS:$CS,'Daily Forecast'!$B:$B,$A45)</f>
        <v>-13</v>
      </c>
      <c r="G45" s="115">
        <f>SUMIFS('Daily Forecast'!$DY:$DY,'Daily Forecast'!$B:$B,$B45)-SUMIFS('Daily Forecast'!$DY:$DY,'Daily Forecast'!$B:$B,$A45)</f>
        <v>0</v>
      </c>
      <c r="H45" s="116">
        <f>SUMIFS('Daily Forecast'!$FE:$FE,'Daily Forecast'!$B:$B,$B45)-SUMIFS('Daily Forecast'!$FE:$FE,'Daily Forecast'!$B:$B,$A45)</f>
        <v>0</v>
      </c>
      <c r="I45" s="115">
        <f t="shared" si="6"/>
        <v>-431</v>
      </c>
      <c r="J45" s="57"/>
    </row>
    <row r="46" spans="1:10" x14ac:dyDescent="0.25">
      <c r="B46" s="43" t="s">
        <v>140</v>
      </c>
      <c r="C46" s="117">
        <f>SUM(C42:C45)</f>
        <v>0</v>
      </c>
      <c r="D46" s="118">
        <f t="shared" ref="D46:I46" si="7">SUM(D42:D45)</f>
        <v>-51</v>
      </c>
      <c r="E46" s="119">
        <f t="shared" si="7"/>
        <v>-6570</v>
      </c>
      <c r="F46" s="119">
        <f t="shared" si="7"/>
        <v>14</v>
      </c>
      <c r="G46" s="119">
        <f t="shared" si="7"/>
        <v>0</v>
      </c>
      <c r="H46" s="120">
        <f t="shared" si="7"/>
        <v>-40</v>
      </c>
      <c r="I46" s="117">
        <f t="shared" si="7"/>
        <v>-6647</v>
      </c>
      <c r="J46" s="57" t="s">
        <v>141</v>
      </c>
    </row>
  </sheetData>
  <sheetProtection algorithmName="SHA-512" hashValue="4EnV7AiRZEOMfzgbXW6QXBfpukkcXkpy21TZs54UxrNb+eQvFXmBxlAC/pwqHFLYP/EzOV9c6TjQtX7Pd/SzQg==" saltValue="aR4/aBfLqQonddCeAQxjMA==" spinCount="100000" sheet="1" objects="1" scenarios="1"/>
  <mergeCells count="25">
    <mergeCell ref="B29:C29"/>
    <mergeCell ref="B32:C32"/>
    <mergeCell ref="B35:C35"/>
    <mergeCell ref="B17:C17"/>
    <mergeCell ref="B21:C21"/>
    <mergeCell ref="B22:C22"/>
    <mergeCell ref="B28:C28"/>
    <mergeCell ref="D2:H2"/>
    <mergeCell ref="D3:H3"/>
    <mergeCell ref="B2:C2"/>
    <mergeCell ref="B3:C3"/>
    <mergeCell ref="B4:C4"/>
    <mergeCell ref="B1:C1"/>
    <mergeCell ref="B24:C24"/>
    <mergeCell ref="B25:C25"/>
    <mergeCell ref="B26:C26"/>
    <mergeCell ref="B27:C27"/>
    <mergeCell ref="B5:C5"/>
    <mergeCell ref="B20:C20"/>
    <mergeCell ref="B6:C6"/>
    <mergeCell ref="B7:C7"/>
    <mergeCell ref="B9:C9"/>
    <mergeCell ref="B14:C14"/>
    <mergeCell ref="B18:C18"/>
    <mergeCell ref="B15:C15"/>
  </mergeCells>
  <phoneticPr fontId="11" type="noConversion"/>
  <dataValidations disablePrompts="1" count="1">
    <dataValidation allowBlank="1" showInputMessage="1" showErrorMessage="1" prompt="If the sum of the cash brought forward, receipts and outflows do not broadly reconcile, explain why." sqref="J41" xr:uid="{E6E43AD9-7DB8-4A10-8523-2451C8637041}"/>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9B370-E6B1-4D3C-A6CE-C966209B65A4}">
  <dimension ref="A1:G208"/>
  <sheetViews>
    <sheetView topLeftCell="A190" workbookViewId="0">
      <selection activeCell="C208" sqref="C208"/>
    </sheetView>
  </sheetViews>
  <sheetFormatPr defaultRowHeight="15" x14ac:dyDescent="0.25"/>
  <cols>
    <col min="2" max="2" width="43.5703125" customWidth="1"/>
    <col min="3" max="3" width="19.42578125" customWidth="1"/>
    <col min="4" max="4" width="17.42578125" customWidth="1"/>
    <col min="5" max="5" width="3.85546875" customWidth="1"/>
    <col min="6" max="6" width="11.85546875" customWidth="1"/>
    <col min="7" max="7" width="19.42578125" style="229" customWidth="1"/>
  </cols>
  <sheetData>
    <row r="1" spans="1:7" x14ac:dyDescent="0.25">
      <c r="A1" s="142" t="s">
        <v>142</v>
      </c>
      <c r="B1" s="142" t="s">
        <v>2</v>
      </c>
      <c r="C1" s="142" t="s">
        <v>143</v>
      </c>
      <c r="D1" s="230" t="s">
        <v>144</v>
      </c>
      <c r="F1" s="230" t="s">
        <v>145</v>
      </c>
      <c r="G1" s="228" t="s">
        <v>143</v>
      </c>
    </row>
    <row r="2" spans="1:7" x14ac:dyDescent="0.25">
      <c r="A2" s="142" t="s">
        <v>146</v>
      </c>
      <c r="B2" s="142" t="s">
        <v>147</v>
      </c>
      <c r="C2" s="228">
        <v>1615461.3538630137</v>
      </c>
      <c r="G2" s="228">
        <v>1000000</v>
      </c>
    </row>
    <row r="3" spans="1:7" x14ac:dyDescent="0.25">
      <c r="A3" s="142" t="s">
        <v>148</v>
      </c>
      <c r="B3" s="142" t="s">
        <v>149</v>
      </c>
      <c r="C3" s="228">
        <v>2219551.9987397259</v>
      </c>
      <c r="G3" s="228">
        <v>1371000</v>
      </c>
    </row>
    <row r="4" spans="1:7" x14ac:dyDescent="0.25">
      <c r="A4" s="142" t="s">
        <v>150</v>
      </c>
      <c r="B4" s="142" t="s">
        <v>151</v>
      </c>
      <c r="C4" s="228">
        <v>2574406.3268493148</v>
      </c>
      <c r="G4" s="228">
        <v>1440000</v>
      </c>
    </row>
    <row r="5" spans="1:7" x14ac:dyDescent="0.25">
      <c r="A5" s="142" t="s">
        <v>152</v>
      </c>
      <c r="B5" s="142" t="s">
        <v>153</v>
      </c>
      <c r="C5" s="228">
        <v>1992279.4520547946</v>
      </c>
      <c r="G5" s="228">
        <v>1033000</v>
      </c>
    </row>
    <row r="6" spans="1:7" x14ac:dyDescent="0.25">
      <c r="A6" s="142" t="s">
        <v>154</v>
      </c>
      <c r="B6" s="142" t="s">
        <v>155</v>
      </c>
      <c r="C6" s="228">
        <v>3000000</v>
      </c>
      <c r="G6" s="228">
        <v>1000000</v>
      </c>
    </row>
    <row r="7" spans="1:7" x14ac:dyDescent="0.25">
      <c r="A7" s="142" t="s">
        <v>156</v>
      </c>
      <c r="B7" s="142" t="s">
        <v>157</v>
      </c>
      <c r="C7" s="228">
        <v>1852328.7671232878</v>
      </c>
      <c r="G7" s="228">
        <v>1000000</v>
      </c>
    </row>
    <row r="8" spans="1:7" x14ac:dyDescent="0.25">
      <c r="A8" s="142" t="s">
        <v>158</v>
      </c>
      <c r="B8" s="142" t="s">
        <v>159</v>
      </c>
      <c r="C8" s="228">
        <v>3000000</v>
      </c>
      <c r="G8" s="228">
        <v>3000000</v>
      </c>
    </row>
    <row r="9" spans="1:7" x14ac:dyDescent="0.25">
      <c r="A9" s="142" t="s">
        <v>160</v>
      </c>
      <c r="B9" s="142" t="s">
        <v>161</v>
      </c>
      <c r="C9" s="228">
        <v>3000000</v>
      </c>
      <c r="G9" s="228">
        <v>1469000</v>
      </c>
    </row>
    <row r="10" spans="1:7" x14ac:dyDescent="0.25">
      <c r="A10" s="142" t="s">
        <v>162</v>
      </c>
      <c r="B10" s="142" t="s">
        <v>163</v>
      </c>
      <c r="C10" s="228">
        <v>2089682.1917808219</v>
      </c>
      <c r="G10" s="228">
        <v>1287000</v>
      </c>
    </row>
    <row r="11" spans="1:7" x14ac:dyDescent="0.25">
      <c r="A11" s="142" t="s">
        <v>164</v>
      </c>
      <c r="B11" s="142" t="s">
        <v>165</v>
      </c>
      <c r="C11" s="228">
        <v>3000000</v>
      </c>
      <c r="G11" s="228">
        <v>1257000</v>
      </c>
    </row>
    <row r="12" spans="1:7" x14ac:dyDescent="0.25">
      <c r="A12" s="142" t="s">
        <v>166</v>
      </c>
      <c r="B12" s="142" t="s">
        <v>167</v>
      </c>
      <c r="C12" s="228">
        <v>2019989.0410958903</v>
      </c>
      <c r="G12" s="228">
        <v>1405000</v>
      </c>
    </row>
    <row r="13" spans="1:7" x14ac:dyDescent="0.25">
      <c r="A13" s="142" t="s">
        <v>168</v>
      </c>
      <c r="B13" s="142" t="s">
        <v>169</v>
      </c>
      <c r="C13" s="228">
        <v>3000000</v>
      </c>
      <c r="G13" s="228">
        <v>1382000</v>
      </c>
    </row>
    <row r="14" spans="1:7" x14ac:dyDescent="0.25">
      <c r="A14" s="142" t="s">
        <v>170</v>
      </c>
      <c r="B14" s="142" t="s">
        <v>171</v>
      </c>
      <c r="C14" s="228">
        <v>1920526.0273972603</v>
      </c>
      <c r="G14" s="228">
        <v>2000000</v>
      </c>
    </row>
    <row r="15" spans="1:7" x14ac:dyDescent="0.25">
      <c r="A15" s="142" t="s">
        <v>172</v>
      </c>
      <c r="B15" s="142" t="s">
        <v>173</v>
      </c>
      <c r="C15" s="228">
        <v>3000000</v>
      </c>
      <c r="G15" s="228">
        <v>2172000</v>
      </c>
    </row>
    <row r="16" spans="1:7" x14ac:dyDescent="0.25">
      <c r="A16" s="142" t="s">
        <v>174</v>
      </c>
      <c r="B16" s="142" t="s">
        <v>175</v>
      </c>
      <c r="C16" s="228">
        <v>2723808.2191780824</v>
      </c>
      <c r="G16" s="228">
        <v>1600000</v>
      </c>
    </row>
    <row r="17" spans="1:7" x14ac:dyDescent="0.25">
      <c r="A17" s="142" t="s">
        <v>176</v>
      </c>
      <c r="B17" s="142" t="s">
        <v>177</v>
      </c>
      <c r="C17" s="228">
        <v>1236761.6438356165</v>
      </c>
      <c r="G17" s="228">
        <v>1000000</v>
      </c>
    </row>
    <row r="18" spans="1:7" x14ac:dyDescent="0.25">
      <c r="A18" s="142" t="s">
        <v>178</v>
      </c>
      <c r="B18" s="142" t="s">
        <v>179</v>
      </c>
      <c r="C18" s="228">
        <v>3000000</v>
      </c>
      <c r="G18" s="228">
        <v>2044000</v>
      </c>
    </row>
    <row r="19" spans="1:7" x14ac:dyDescent="0.25">
      <c r="A19" s="142" t="s">
        <v>180</v>
      </c>
      <c r="B19" s="142" t="s">
        <v>181</v>
      </c>
      <c r="C19" s="228">
        <v>1000000</v>
      </c>
      <c r="G19" s="228">
        <v>1000000</v>
      </c>
    </row>
    <row r="20" spans="1:7" x14ac:dyDescent="0.25">
      <c r="A20" s="142" t="s">
        <v>182</v>
      </c>
      <c r="B20" s="142" t="s">
        <v>183</v>
      </c>
      <c r="C20" s="228">
        <v>3000000</v>
      </c>
      <c r="G20" s="228">
        <v>1900000</v>
      </c>
    </row>
    <row r="21" spans="1:7" x14ac:dyDescent="0.25">
      <c r="A21" s="142" t="s">
        <v>184</v>
      </c>
      <c r="B21" s="142" t="s">
        <v>185</v>
      </c>
      <c r="C21" s="228">
        <v>3000000</v>
      </c>
      <c r="G21" s="228">
        <v>1900000</v>
      </c>
    </row>
    <row r="22" spans="1:7" x14ac:dyDescent="0.25">
      <c r="A22" s="142" t="s">
        <v>186</v>
      </c>
      <c r="B22" s="142" t="s">
        <v>187</v>
      </c>
      <c r="C22" s="228">
        <v>3000000</v>
      </c>
      <c r="G22" s="228">
        <v>3000000</v>
      </c>
    </row>
    <row r="23" spans="1:7" x14ac:dyDescent="0.25">
      <c r="A23" s="142" t="s">
        <v>188</v>
      </c>
      <c r="B23" s="142" t="s">
        <v>189</v>
      </c>
      <c r="C23" s="228">
        <v>1856728.7671232878</v>
      </c>
      <c r="G23" s="228">
        <v>1041000</v>
      </c>
    </row>
    <row r="24" spans="1:7" x14ac:dyDescent="0.25">
      <c r="A24" s="142" t="s">
        <v>190</v>
      </c>
      <c r="B24" s="142" t="s">
        <v>191</v>
      </c>
      <c r="C24" s="228">
        <v>1000000</v>
      </c>
      <c r="G24" s="228">
        <v>1000000</v>
      </c>
    </row>
    <row r="25" spans="1:7" x14ac:dyDescent="0.25">
      <c r="A25" s="142" t="s">
        <v>192</v>
      </c>
      <c r="B25" s="142" t="s">
        <v>193</v>
      </c>
      <c r="C25" s="228">
        <v>3000000</v>
      </c>
      <c r="G25" s="228">
        <v>2525000</v>
      </c>
    </row>
    <row r="26" spans="1:7" x14ac:dyDescent="0.25">
      <c r="A26" s="142" t="s">
        <v>194</v>
      </c>
      <c r="B26" s="142" t="s">
        <v>195</v>
      </c>
      <c r="C26" s="228">
        <v>2162268.1917808219</v>
      </c>
      <c r="G26" s="228">
        <v>1054000</v>
      </c>
    </row>
    <row r="27" spans="1:7" x14ac:dyDescent="0.25">
      <c r="A27" s="142" t="s">
        <v>196</v>
      </c>
      <c r="B27" s="142" t="s">
        <v>197</v>
      </c>
      <c r="C27" s="228">
        <v>3000000</v>
      </c>
      <c r="G27" s="228">
        <v>2808000</v>
      </c>
    </row>
    <row r="28" spans="1:7" x14ac:dyDescent="0.25">
      <c r="A28" s="142" t="s">
        <v>198</v>
      </c>
      <c r="B28" s="142" t="s">
        <v>199</v>
      </c>
      <c r="C28" s="228">
        <v>1499819.1780821916</v>
      </c>
      <c r="G28" s="228">
        <v>1000000</v>
      </c>
    </row>
    <row r="29" spans="1:7" x14ac:dyDescent="0.25">
      <c r="A29" s="142" t="s">
        <v>200</v>
      </c>
      <c r="B29" s="142" t="s">
        <v>201</v>
      </c>
      <c r="C29" s="228">
        <v>2223720.5479452056</v>
      </c>
      <c r="G29" s="228">
        <v>1227000</v>
      </c>
    </row>
    <row r="30" spans="1:7" x14ac:dyDescent="0.25">
      <c r="A30" s="142" t="s">
        <v>202</v>
      </c>
      <c r="B30" s="142" t="s">
        <v>203</v>
      </c>
      <c r="C30" s="228">
        <v>1546810.9589041097</v>
      </c>
      <c r="G30" s="228">
        <v>1000000</v>
      </c>
    </row>
    <row r="31" spans="1:7" x14ac:dyDescent="0.25">
      <c r="A31" s="142" t="s">
        <v>204</v>
      </c>
      <c r="B31" s="142" t="s">
        <v>205</v>
      </c>
      <c r="C31" s="228">
        <v>2098979.1701917807</v>
      </c>
      <c r="G31" s="228">
        <v>1500000</v>
      </c>
    </row>
    <row r="32" spans="1:7" x14ac:dyDescent="0.25">
      <c r="A32" s="142" t="s">
        <v>206</v>
      </c>
      <c r="B32" s="142" t="s">
        <v>207</v>
      </c>
      <c r="C32" s="228">
        <v>3000000</v>
      </c>
      <c r="G32" s="228">
        <v>2811000</v>
      </c>
    </row>
    <row r="33" spans="1:7" x14ac:dyDescent="0.25">
      <c r="A33" s="142" t="s">
        <v>208</v>
      </c>
      <c r="B33" s="142" t="s">
        <v>209</v>
      </c>
      <c r="C33" s="228">
        <v>1412279.4520547946</v>
      </c>
      <c r="G33" s="228">
        <v>1073000</v>
      </c>
    </row>
    <row r="34" spans="1:7" x14ac:dyDescent="0.25">
      <c r="A34" s="142" t="s">
        <v>210</v>
      </c>
      <c r="B34" s="142" t="s">
        <v>211</v>
      </c>
      <c r="C34" s="228">
        <v>2631375.9999999995</v>
      </c>
      <c r="G34" s="228">
        <v>1000000</v>
      </c>
    </row>
    <row r="35" spans="1:7" x14ac:dyDescent="0.25">
      <c r="A35" s="142" t="s">
        <v>212</v>
      </c>
      <c r="B35" s="142" t="s">
        <v>213</v>
      </c>
      <c r="C35" s="228">
        <v>3000000</v>
      </c>
      <c r="G35" s="228">
        <v>1641000</v>
      </c>
    </row>
    <row r="36" spans="1:7" x14ac:dyDescent="0.25">
      <c r="A36" s="142" t="s">
        <v>214</v>
      </c>
      <c r="B36" s="142" t="s">
        <v>215</v>
      </c>
      <c r="C36" s="228">
        <v>2384843.8356164382</v>
      </c>
      <c r="G36" s="228">
        <v>1059000</v>
      </c>
    </row>
    <row r="37" spans="1:7" x14ac:dyDescent="0.25">
      <c r="A37" s="142" t="s">
        <v>216</v>
      </c>
      <c r="B37" s="142" t="s">
        <v>217</v>
      </c>
      <c r="C37" s="228">
        <v>1247446.5753424657</v>
      </c>
      <c r="G37" s="228">
        <v>1000000</v>
      </c>
    </row>
    <row r="38" spans="1:7" x14ac:dyDescent="0.25">
      <c r="A38" s="142" t="s">
        <v>218</v>
      </c>
      <c r="B38" s="142" t="s">
        <v>219</v>
      </c>
      <c r="C38" s="228">
        <v>1251827.5561643834</v>
      </c>
      <c r="G38" s="228">
        <v>1000000</v>
      </c>
    </row>
    <row r="39" spans="1:7" x14ac:dyDescent="0.25">
      <c r="A39" s="142" t="s">
        <v>220</v>
      </c>
      <c r="B39" s="142" t="s">
        <v>221</v>
      </c>
      <c r="C39" s="228">
        <v>2318021.9178082193</v>
      </c>
      <c r="G39" s="228">
        <v>1000000</v>
      </c>
    </row>
    <row r="40" spans="1:7" x14ac:dyDescent="0.25">
      <c r="A40" s="142" t="s">
        <v>222</v>
      </c>
      <c r="B40" s="142" t="s">
        <v>223</v>
      </c>
      <c r="C40" s="228">
        <v>3000000</v>
      </c>
      <c r="G40" s="228">
        <v>1900000</v>
      </c>
    </row>
    <row r="41" spans="1:7" x14ac:dyDescent="0.25">
      <c r="A41" s="142" t="s">
        <v>224</v>
      </c>
      <c r="B41" s="142" t="s">
        <v>225</v>
      </c>
      <c r="C41" s="228">
        <v>1628734.2465753425</v>
      </c>
      <c r="G41" s="228">
        <v>1000000</v>
      </c>
    </row>
    <row r="42" spans="1:7" x14ac:dyDescent="0.25">
      <c r="A42" s="142" t="s">
        <v>226</v>
      </c>
      <c r="B42" s="142" t="s">
        <v>227</v>
      </c>
      <c r="C42" s="228">
        <v>2079961.6438356165</v>
      </c>
      <c r="G42" s="228">
        <v>1369000</v>
      </c>
    </row>
    <row r="43" spans="1:7" x14ac:dyDescent="0.25">
      <c r="A43" s="142" t="s">
        <v>228</v>
      </c>
      <c r="B43" s="142" t="s">
        <v>229</v>
      </c>
      <c r="C43" s="228">
        <v>3000000</v>
      </c>
      <c r="G43" s="228">
        <v>1000000</v>
      </c>
    </row>
    <row r="44" spans="1:7" x14ac:dyDescent="0.25">
      <c r="A44" s="142" t="s">
        <v>230</v>
      </c>
      <c r="B44" s="142" t="s">
        <v>231</v>
      </c>
      <c r="C44" s="228">
        <v>1189528.7671232878</v>
      </c>
      <c r="G44" s="228">
        <v>1000000</v>
      </c>
    </row>
    <row r="45" spans="1:7" x14ac:dyDescent="0.25">
      <c r="A45" s="142" t="s">
        <v>232</v>
      </c>
      <c r="B45" s="142" t="s">
        <v>233</v>
      </c>
      <c r="C45" s="228">
        <v>3000000</v>
      </c>
      <c r="G45" s="228">
        <v>2891000</v>
      </c>
    </row>
    <row r="46" spans="1:7" x14ac:dyDescent="0.25">
      <c r="A46" s="142" t="s">
        <v>234</v>
      </c>
      <c r="B46" s="142" t="s">
        <v>235</v>
      </c>
      <c r="C46" s="228">
        <v>3000000</v>
      </c>
      <c r="G46" s="228">
        <v>2459000</v>
      </c>
    </row>
    <row r="47" spans="1:7" x14ac:dyDescent="0.25">
      <c r="A47" s="142" t="s">
        <v>236</v>
      </c>
      <c r="B47" s="142" t="s">
        <v>237</v>
      </c>
      <c r="C47" s="228">
        <v>3000000</v>
      </c>
      <c r="G47" s="228">
        <v>1884000</v>
      </c>
    </row>
    <row r="48" spans="1:7" x14ac:dyDescent="0.25">
      <c r="A48" s="142" t="s">
        <v>238</v>
      </c>
      <c r="B48" s="142" t="s">
        <v>239</v>
      </c>
      <c r="C48" s="228">
        <v>1713923.2876712328</v>
      </c>
      <c r="G48" s="228">
        <v>1000000</v>
      </c>
    </row>
    <row r="49" spans="1:7" x14ac:dyDescent="0.25">
      <c r="A49" s="142" t="s">
        <v>240</v>
      </c>
      <c r="B49" s="142" t="s">
        <v>241</v>
      </c>
      <c r="C49" s="228">
        <v>2493495.8904109588</v>
      </c>
      <c r="G49" s="228">
        <v>1265000</v>
      </c>
    </row>
    <row r="50" spans="1:7" x14ac:dyDescent="0.25">
      <c r="A50" s="142" t="s">
        <v>242</v>
      </c>
      <c r="B50" s="142" t="s">
        <v>243</v>
      </c>
      <c r="C50" s="228">
        <v>3000000</v>
      </c>
      <c r="G50" s="228">
        <v>1500000</v>
      </c>
    </row>
    <row r="51" spans="1:7" x14ac:dyDescent="0.25">
      <c r="A51" s="142" t="s">
        <v>244</v>
      </c>
      <c r="B51" s="142" t="s">
        <v>245</v>
      </c>
      <c r="C51" s="228">
        <v>3000000</v>
      </c>
      <c r="G51" s="228">
        <v>2100000</v>
      </c>
    </row>
    <row r="52" spans="1:7" x14ac:dyDescent="0.25">
      <c r="A52" s="142" t="s">
        <v>246</v>
      </c>
      <c r="B52" s="142" t="s">
        <v>247</v>
      </c>
      <c r="C52" s="228">
        <v>3000000</v>
      </c>
      <c r="G52" s="228">
        <v>1960000</v>
      </c>
    </row>
    <row r="53" spans="1:7" x14ac:dyDescent="0.25">
      <c r="A53" s="142" t="s">
        <v>248</v>
      </c>
      <c r="B53" s="142" t="s">
        <v>249</v>
      </c>
      <c r="C53" s="228">
        <v>3000000</v>
      </c>
      <c r="G53" s="228">
        <v>1000000</v>
      </c>
    </row>
    <row r="54" spans="1:7" x14ac:dyDescent="0.25">
      <c r="A54" s="142" t="s">
        <v>250</v>
      </c>
      <c r="B54" s="142" t="s">
        <v>251</v>
      </c>
      <c r="C54" s="228">
        <v>3000000</v>
      </c>
      <c r="G54" s="228">
        <v>3000000</v>
      </c>
    </row>
    <row r="55" spans="1:7" x14ac:dyDescent="0.25">
      <c r="A55" s="142" t="s">
        <v>252</v>
      </c>
      <c r="B55" s="142" t="s">
        <v>253</v>
      </c>
      <c r="C55" s="228">
        <v>2285331.506849315</v>
      </c>
      <c r="G55" s="228">
        <v>1229000</v>
      </c>
    </row>
    <row r="56" spans="1:7" x14ac:dyDescent="0.25">
      <c r="A56" s="142" t="s">
        <v>254</v>
      </c>
      <c r="B56" s="142" t="s">
        <v>255</v>
      </c>
      <c r="C56" s="228">
        <v>1469868.493150685</v>
      </c>
      <c r="G56" s="228">
        <v>1000000</v>
      </c>
    </row>
    <row r="57" spans="1:7" x14ac:dyDescent="0.25">
      <c r="A57" s="142" t="s">
        <v>256</v>
      </c>
      <c r="B57" s="142" t="s">
        <v>257</v>
      </c>
      <c r="C57" s="228">
        <v>1680337.0739726031</v>
      </c>
      <c r="G57" s="228">
        <v>1000000</v>
      </c>
    </row>
    <row r="58" spans="1:7" x14ac:dyDescent="0.25">
      <c r="A58" s="142" t="s">
        <v>258</v>
      </c>
      <c r="B58" s="142" t="s">
        <v>259</v>
      </c>
      <c r="C58" s="228">
        <v>3000000</v>
      </c>
      <c r="G58" s="228">
        <v>2654000</v>
      </c>
    </row>
    <row r="59" spans="1:7" x14ac:dyDescent="0.25">
      <c r="A59" s="142" t="s">
        <v>260</v>
      </c>
      <c r="B59" s="142" t="s">
        <v>261</v>
      </c>
      <c r="C59" s="228">
        <v>3000000</v>
      </c>
      <c r="G59" s="228">
        <v>2211000</v>
      </c>
    </row>
    <row r="60" spans="1:7" x14ac:dyDescent="0.25">
      <c r="A60" s="142" t="s">
        <v>262</v>
      </c>
      <c r="B60" s="142" t="s">
        <v>263</v>
      </c>
      <c r="C60" s="228">
        <v>2655956.1643835618</v>
      </c>
      <c r="G60" s="228">
        <v>1000000</v>
      </c>
    </row>
    <row r="61" spans="1:7" x14ac:dyDescent="0.25">
      <c r="A61" s="142" t="s">
        <v>264</v>
      </c>
      <c r="B61" s="142" t="s">
        <v>265</v>
      </c>
      <c r="C61" s="228">
        <v>2776723.2876712326</v>
      </c>
      <c r="G61" s="228">
        <v>1000000</v>
      </c>
    </row>
    <row r="62" spans="1:7" x14ac:dyDescent="0.25">
      <c r="A62" s="142" t="s">
        <v>266</v>
      </c>
      <c r="B62" s="142" t="s">
        <v>267</v>
      </c>
      <c r="C62" s="228">
        <v>3000000</v>
      </c>
      <c r="G62" s="228">
        <v>3000000</v>
      </c>
    </row>
    <row r="63" spans="1:7" x14ac:dyDescent="0.25">
      <c r="A63" s="142" t="s">
        <v>268</v>
      </c>
      <c r="B63" s="142" t="s">
        <v>269</v>
      </c>
      <c r="C63" s="228">
        <v>3000000</v>
      </c>
      <c r="G63" s="228">
        <v>2817000</v>
      </c>
    </row>
    <row r="64" spans="1:7" x14ac:dyDescent="0.25">
      <c r="A64" s="142" t="s">
        <v>270</v>
      </c>
      <c r="B64" s="142" t="s">
        <v>271</v>
      </c>
      <c r="C64" s="228">
        <v>3000000</v>
      </c>
      <c r="G64" s="228">
        <v>3000000</v>
      </c>
    </row>
    <row r="65" spans="1:7" x14ac:dyDescent="0.25">
      <c r="A65" s="142" t="s">
        <v>272</v>
      </c>
      <c r="B65" s="142" t="s">
        <v>273</v>
      </c>
      <c r="C65" s="228">
        <v>2019731.506849315</v>
      </c>
      <c r="G65" s="228">
        <v>1023000</v>
      </c>
    </row>
    <row r="66" spans="1:7" x14ac:dyDescent="0.25">
      <c r="A66" s="142" t="s">
        <v>274</v>
      </c>
      <c r="B66" s="142" t="s">
        <v>275</v>
      </c>
      <c r="C66" s="228">
        <v>1539369.8630136987</v>
      </c>
      <c r="G66" s="228">
        <v>1000000</v>
      </c>
    </row>
    <row r="67" spans="1:7" x14ac:dyDescent="0.25">
      <c r="A67" s="142" t="s">
        <v>276</v>
      </c>
      <c r="B67" s="142" t="s">
        <v>277</v>
      </c>
      <c r="C67" s="228">
        <v>1000000</v>
      </c>
      <c r="G67" s="228">
        <v>1000000</v>
      </c>
    </row>
    <row r="68" spans="1:7" x14ac:dyDescent="0.25">
      <c r="A68" s="142" t="s">
        <v>278</v>
      </c>
      <c r="B68" s="142" t="s">
        <v>279</v>
      </c>
      <c r="C68" s="228">
        <v>2426784.8202191782</v>
      </c>
      <c r="G68" s="228">
        <v>1134000</v>
      </c>
    </row>
    <row r="69" spans="1:7" x14ac:dyDescent="0.25">
      <c r="A69" s="142" t="s">
        <v>280</v>
      </c>
      <c r="B69" s="142" t="s">
        <v>281</v>
      </c>
      <c r="C69" s="228">
        <v>2614454.7945205481</v>
      </c>
      <c r="G69" s="228">
        <v>1597000</v>
      </c>
    </row>
    <row r="70" spans="1:7" x14ac:dyDescent="0.25">
      <c r="A70" s="142" t="s">
        <v>282</v>
      </c>
      <c r="B70" s="142" t="s">
        <v>283</v>
      </c>
      <c r="C70" s="228">
        <v>3000000</v>
      </c>
      <c r="G70" s="228">
        <v>1000000</v>
      </c>
    </row>
    <row r="71" spans="1:7" x14ac:dyDescent="0.25">
      <c r="A71" s="142" t="s">
        <v>284</v>
      </c>
      <c r="B71" s="142" t="s">
        <v>285</v>
      </c>
      <c r="C71" s="228">
        <v>1419742.4657534247</v>
      </c>
      <c r="G71" s="228">
        <v>1000000</v>
      </c>
    </row>
    <row r="72" spans="1:7" x14ac:dyDescent="0.25">
      <c r="A72" s="142" t="s">
        <v>286</v>
      </c>
      <c r="B72" s="142" t="s">
        <v>287</v>
      </c>
      <c r="C72" s="228">
        <v>3000000</v>
      </c>
      <c r="G72" s="228">
        <v>3000000</v>
      </c>
    </row>
    <row r="73" spans="1:7" x14ac:dyDescent="0.25">
      <c r="A73" s="142" t="s">
        <v>288</v>
      </c>
      <c r="B73" s="142" t="s">
        <v>289</v>
      </c>
      <c r="C73" s="228">
        <v>1336937.7369863014</v>
      </c>
      <c r="G73" s="228">
        <v>1000000</v>
      </c>
    </row>
    <row r="74" spans="1:7" x14ac:dyDescent="0.25">
      <c r="A74" s="142" t="s">
        <v>290</v>
      </c>
      <c r="B74" s="142" t="s">
        <v>291</v>
      </c>
      <c r="C74" s="228">
        <v>1890087.6712328768</v>
      </c>
      <c r="G74" s="228">
        <v>1081000</v>
      </c>
    </row>
    <row r="75" spans="1:7" x14ac:dyDescent="0.25">
      <c r="A75" s="142" t="s">
        <v>292</v>
      </c>
      <c r="B75" s="142" t="s">
        <v>293</v>
      </c>
      <c r="C75" s="228">
        <v>1507342.4657534247</v>
      </c>
      <c r="G75" s="228">
        <v>1032000</v>
      </c>
    </row>
    <row r="76" spans="1:7" x14ac:dyDescent="0.25">
      <c r="A76" s="142" t="s">
        <v>294</v>
      </c>
      <c r="B76" s="142" t="s">
        <v>295</v>
      </c>
      <c r="C76" s="228">
        <v>1812432.8767123288</v>
      </c>
      <c r="G76" s="228">
        <v>1267000</v>
      </c>
    </row>
    <row r="77" spans="1:7" x14ac:dyDescent="0.25">
      <c r="A77" s="142" t="s">
        <v>296</v>
      </c>
      <c r="B77" s="142" t="s">
        <v>297</v>
      </c>
      <c r="C77" s="228">
        <v>2338891.1780821919</v>
      </c>
      <c r="G77" s="228">
        <v>1120000</v>
      </c>
    </row>
    <row r="78" spans="1:7" x14ac:dyDescent="0.25">
      <c r="A78" s="142" t="s">
        <v>298</v>
      </c>
      <c r="B78" s="142" t="s">
        <v>299</v>
      </c>
      <c r="C78" s="228">
        <v>3000000</v>
      </c>
      <c r="G78" s="228">
        <v>3000000</v>
      </c>
    </row>
    <row r="79" spans="1:7" x14ac:dyDescent="0.25">
      <c r="A79" s="142" t="s">
        <v>300</v>
      </c>
      <c r="B79" s="142" t="s">
        <v>301</v>
      </c>
      <c r="C79" s="228">
        <v>2740034.8858630136</v>
      </c>
      <c r="G79" s="228">
        <v>2320000</v>
      </c>
    </row>
    <row r="80" spans="1:7" x14ac:dyDescent="0.25">
      <c r="A80" s="142" t="s">
        <v>302</v>
      </c>
      <c r="B80" s="142" t="s">
        <v>303</v>
      </c>
      <c r="C80" s="228">
        <v>3000000</v>
      </c>
      <c r="G80" s="228">
        <v>1872000</v>
      </c>
    </row>
    <row r="81" spans="1:7" x14ac:dyDescent="0.25">
      <c r="A81" s="142" t="s">
        <v>304</v>
      </c>
      <c r="B81" s="142" t="s">
        <v>305</v>
      </c>
      <c r="C81" s="228">
        <v>3000000</v>
      </c>
      <c r="G81" s="228">
        <v>2300000</v>
      </c>
    </row>
    <row r="82" spans="1:7" x14ac:dyDescent="0.25">
      <c r="A82" s="142" t="s">
        <v>306</v>
      </c>
      <c r="B82" s="142" t="s">
        <v>307</v>
      </c>
      <c r="C82" s="228">
        <v>1411411.8349589042</v>
      </c>
      <c r="G82" s="228">
        <v>1000000</v>
      </c>
    </row>
    <row r="83" spans="1:7" x14ac:dyDescent="0.25">
      <c r="A83" s="142" t="s">
        <v>308</v>
      </c>
      <c r="B83" s="142" t="s">
        <v>309</v>
      </c>
      <c r="C83" s="228">
        <v>1170191.7808219178</v>
      </c>
      <c r="G83" s="228">
        <v>1000000</v>
      </c>
    </row>
    <row r="84" spans="1:7" x14ac:dyDescent="0.25">
      <c r="A84" s="142" t="s">
        <v>310</v>
      </c>
      <c r="B84" s="142" t="s">
        <v>311</v>
      </c>
      <c r="C84" s="228">
        <v>2268783.5616438356</v>
      </c>
      <c r="G84" s="228">
        <v>1457000</v>
      </c>
    </row>
    <row r="85" spans="1:7" x14ac:dyDescent="0.25">
      <c r="A85" s="142" t="s">
        <v>312</v>
      </c>
      <c r="B85" s="142" t="s">
        <v>313</v>
      </c>
      <c r="C85" s="228">
        <v>3000000</v>
      </c>
      <c r="G85" s="228">
        <v>2000000</v>
      </c>
    </row>
    <row r="86" spans="1:7" x14ac:dyDescent="0.25">
      <c r="A86" s="142" t="s">
        <v>314</v>
      </c>
      <c r="B86" s="142" t="s">
        <v>315</v>
      </c>
      <c r="C86" s="228">
        <v>1000000</v>
      </c>
      <c r="G86" s="228">
        <v>1000000</v>
      </c>
    </row>
    <row r="87" spans="1:7" x14ac:dyDescent="0.25">
      <c r="A87" s="142" t="s">
        <v>316</v>
      </c>
      <c r="B87" s="142" t="s">
        <v>317</v>
      </c>
      <c r="C87" s="228">
        <v>1019035.6164383562</v>
      </c>
      <c r="G87" s="228">
        <v>1000000</v>
      </c>
    </row>
    <row r="88" spans="1:7" x14ac:dyDescent="0.25">
      <c r="A88" s="142" t="s">
        <v>318</v>
      </c>
      <c r="B88" s="142" t="s">
        <v>319</v>
      </c>
      <c r="C88" s="228">
        <v>1320317.8082191781</v>
      </c>
      <c r="G88" s="228">
        <v>1000000</v>
      </c>
    </row>
    <row r="89" spans="1:7" x14ac:dyDescent="0.25">
      <c r="A89" s="142" t="s">
        <v>320</v>
      </c>
      <c r="B89" s="142" t="s">
        <v>321</v>
      </c>
      <c r="C89" s="228">
        <v>3000000</v>
      </c>
      <c r="G89" s="228">
        <v>2754000</v>
      </c>
    </row>
    <row r="90" spans="1:7" x14ac:dyDescent="0.25">
      <c r="A90" s="142" t="s">
        <v>322</v>
      </c>
      <c r="B90" s="142" t="s">
        <v>323</v>
      </c>
      <c r="C90" s="228">
        <v>1000000</v>
      </c>
      <c r="G90" s="228">
        <v>1000000</v>
      </c>
    </row>
    <row r="91" spans="1:7" x14ac:dyDescent="0.25">
      <c r="A91" s="142" t="s">
        <v>324</v>
      </c>
      <c r="B91" s="142" t="s">
        <v>325</v>
      </c>
      <c r="C91" s="228">
        <v>3000000</v>
      </c>
      <c r="G91" s="228">
        <v>1754000</v>
      </c>
    </row>
    <row r="92" spans="1:7" x14ac:dyDescent="0.25">
      <c r="A92" s="142" t="s">
        <v>326</v>
      </c>
      <c r="B92" s="142" t="s">
        <v>327</v>
      </c>
      <c r="C92" s="228">
        <v>3000000</v>
      </c>
      <c r="G92" s="228">
        <v>3000000</v>
      </c>
    </row>
    <row r="93" spans="1:7" x14ac:dyDescent="0.25">
      <c r="A93" s="142" t="s">
        <v>328</v>
      </c>
      <c r="B93" s="142" t="s">
        <v>329</v>
      </c>
      <c r="C93" s="228">
        <v>3000000</v>
      </c>
      <c r="G93" s="228">
        <v>1000000</v>
      </c>
    </row>
    <row r="94" spans="1:7" x14ac:dyDescent="0.25">
      <c r="A94" s="142" t="s">
        <v>330</v>
      </c>
      <c r="B94" s="142" t="s">
        <v>331</v>
      </c>
      <c r="C94" s="228">
        <v>3000000</v>
      </c>
      <c r="G94" s="228">
        <v>3000000</v>
      </c>
    </row>
    <row r="95" spans="1:7" x14ac:dyDescent="0.25">
      <c r="A95" s="142" t="s">
        <v>332</v>
      </c>
      <c r="B95" s="142" t="s">
        <v>333</v>
      </c>
      <c r="C95" s="228">
        <v>2764263.01369863</v>
      </c>
      <c r="G95" s="228">
        <v>1410000</v>
      </c>
    </row>
    <row r="96" spans="1:7" x14ac:dyDescent="0.25">
      <c r="A96" s="142" t="s">
        <v>334</v>
      </c>
      <c r="B96" s="142" t="s">
        <v>335</v>
      </c>
      <c r="C96" s="228">
        <v>3000000</v>
      </c>
      <c r="G96" s="228">
        <v>2489000</v>
      </c>
    </row>
    <row r="97" spans="1:7" x14ac:dyDescent="0.25">
      <c r="A97" s="142" t="s">
        <v>336</v>
      </c>
      <c r="B97" s="142" t="s">
        <v>337</v>
      </c>
      <c r="C97" s="228">
        <v>3000000</v>
      </c>
      <c r="G97" s="228">
        <v>1000000</v>
      </c>
    </row>
    <row r="98" spans="1:7" x14ac:dyDescent="0.25">
      <c r="A98" s="142" t="s">
        <v>338</v>
      </c>
      <c r="B98" s="142" t="s">
        <v>339</v>
      </c>
      <c r="C98" s="228">
        <v>3000000</v>
      </c>
      <c r="G98" s="228">
        <v>1500000</v>
      </c>
    </row>
    <row r="99" spans="1:7" x14ac:dyDescent="0.25">
      <c r="A99" s="142" t="s">
        <v>340</v>
      </c>
      <c r="B99" s="142" t="s">
        <v>341</v>
      </c>
      <c r="C99" s="228">
        <v>2342975.3424657532</v>
      </c>
      <c r="G99" s="228">
        <v>1000000</v>
      </c>
    </row>
    <row r="100" spans="1:7" x14ac:dyDescent="0.25">
      <c r="A100" s="142" t="s">
        <v>342</v>
      </c>
      <c r="B100" s="142" t="s">
        <v>343</v>
      </c>
      <c r="C100" s="228">
        <v>3000000</v>
      </c>
      <c r="G100" s="228">
        <v>1000000</v>
      </c>
    </row>
    <row r="101" spans="1:7" x14ac:dyDescent="0.25">
      <c r="A101" s="142" t="s">
        <v>344</v>
      </c>
      <c r="B101" s="142" t="s">
        <v>345</v>
      </c>
      <c r="C101" s="228">
        <v>3000000</v>
      </c>
      <c r="G101" s="228">
        <v>1000000</v>
      </c>
    </row>
    <row r="102" spans="1:7" x14ac:dyDescent="0.25">
      <c r="A102" s="142" t="s">
        <v>346</v>
      </c>
      <c r="B102" s="142" t="s">
        <v>347</v>
      </c>
      <c r="C102" s="228">
        <v>2202550.0334246578</v>
      </c>
      <c r="G102" s="228">
        <v>1000000</v>
      </c>
    </row>
    <row r="103" spans="1:7" x14ac:dyDescent="0.25">
      <c r="A103" s="142" t="s">
        <v>348</v>
      </c>
      <c r="B103" s="142" t="s">
        <v>349</v>
      </c>
      <c r="C103" s="228">
        <v>1774235.6164383562</v>
      </c>
      <c r="G103" s="228">
        <v>1093000</v>
      </c>
    </row>
    <row r="104" spans="1:7" x14ac:dyDescent="0.25">
      <c r="A104" s="142" t="s">
        <v>350</v>
      </c>
      <c r="B104" s="142" t="s">
        <v>351</v>
      </c>
      <c r="C104" s="228">
        <v>3000000</v>
      </c>
      <c r="G104" s="228">
        <v>1000000</v>
      </c>
    </row>
    <row r="105" spans="1:7" x14ac:dyDescent="0.25">
      <c r="A105" s="142" t="s">
        <v>352</v>
      </c>
      <c r="B105" s="142" t="s">
        <v>353</v>
      </c>
      <c r="C105" s="228">
        <v>1961446.5753424659</v>
      </c>
      <c r="G105" s="228">
        <v>1183000</v>
      </c>
    </row>
    <row r="106" spans="1:7" x14ac:dyDescent="0.25">
      <c r="A106" s="142" t="s">
        <v>354</v>
      </c>
      <c r="B106" s="142" t="s">
        <v>355</v>
      </c>
      <c r="C106" s="228">
        <v>1000000</v>
      </c>
      <c r="G106" s="228">
        <v>1000000</v>
      </c>
    </row>
    <row r="107" spans="1:7" x14ac:dyDescent="0.25">
      <c r="A107" s="142" t="s">
        <v>356</v>
      </c>
      <c r="B107" s="142" t="s">
        <v>357</v>
      </c>
      <c r="C107" s="228">
        <v>3000000</v>
      </c>
      <c r="G107" s="228">
        <v>1000000</v>
      </c>
    </row>
    <row r="108" spans="1:7" x14ac:dyDescent="0.25">
      <c r="A108" s="142" t="s">
        <v>358</v>
      </c>
      <c r="B108" s="142" t="s">
        <v>359</v>
      </c>
      <c r="C108" s="228">
        <v>3000000</v>
      </c>
      <c r="G108" s="228">
        <v>1000000</v>
      </c>
    </row>
    <row r="109" spans="1:7" x14ac:dyDescent="0.25">
      <c r="A109" s="142" t="s">
        <v>360</v>
      </c>
      <c r="B109" s="142" t="s">
        <v>361</v>
      </c>
      <c r="C109" s="228">
        <v>1292728.7671232878</v>
      </c>
      <c r="G109" s="228">
        <v>1000000</v>
      </c>
    </row>
    <row r="110" spans="1:7" x14ac:dyDescent="0.25">
      <c r="A110" s="142" t="s">
        <v>362</v>
      </c>
      <c r="B110" s="142" t="s">
        <v>363</v>
      </c>
      <c r="C110" s="228">
        <v>3000000</v>
      </c>
      <c r="G110" s="228">
        <v>1911000</v>
      </c>
    </row>
    <row r="111" spans="1:7" x14ac:dyDescent="0.25">
      <c r="A111" s="142" t="s">
        <v>364</v>
      </c>
      <c r="B111" s="142" t="s">
        <v>365</v>
      </c>
      <c r="C111" s="228">
        <v>3000000</v>
      </c>
      <c r="G111" s="228">
        <v>2045000</v>
      </c>
    </row>
    <row r="112" spans="1:7" x14ac:dyDescent="0.25">
      <c r="A112" s="142" t="s">
        <v>366</v>
      </c>
      <c r="B112" s="142" t="s">
        <v>367</v>
      </c>
      <c r="C112" s="228">
        <v>1000000</v>
      </c>
      <c r="G112" s="228">
        <v>1000000</v>
      </c>
    </row>
    <row r="113" spans="1:7" x14ac:dyDescent="0.25">
      <c r="A113" s="142" t="s">
        <v>368</v>
      </c>
      <c r="B113" s="142" t="s">
        <v>369</v>
      </c>
      <c r="C113" s="228">
        <v>2400980.8219178081</v>
      </c>
      <c r="G113" s="228">
        <v>1536000</v>
      </c>
    </row>
    <row r="114" spans="1:7" x14ac:dyDescent="0.25">
      <c r="A114" s="142" t="s">
        <v>370</v>
      </c>
      <c r="B114" s="142" t="s">
        <v>371</v>
      </c>
      <c r="C114" s="228">
        <v>2959282.1917808219</v>
      </c>
      <c r="G114" s="228">
        <v>1548000</v>
      </c>
    </row>
    <row r="115" spans="1:7" x14ac:dyDescent="0.25">
      <c r="A115" s="142" t="s">
        <v>372</v>
      </c>
      <c r="B115" s="142" t="s">
        <v>373</v>
      </c>
      <c r="C115" s="228">
        <v>3000000</v>
      </c>
      <c r="G115" s="228">
        <v>1400000</v>
      </c>
    </row>
    <row r="116" spans="1:7" x14ac:dyDescent="0.25">
      <c r="A116" s="142" t="s">
        <v>374</v>
      </c>
      <c r="B116" s="142" t="s">
        <v>375</v>
      </c>
      <c r="C116" s="228">
        <v>2872964.3835616438</v>
      </c>
      <c r="G116" s="228">
        <v>1500000</v>
      </c>
    </row>
    <row r="117" spans="1:7" x14ac:dyDescent="0.25">
      <c r="A117" s="142" t="s">
        <v>376</v>
      </c>
      <c r="B117" s="142" t="s">
        <v>377</v>
      </c>
      <c r="C117" s="228">
        <v>1878745.2054794522</v>
      </c>
      <c r="G117" s="228">
        <v>1022000</v>
      </c>
    </row>
    <row r="118" spans="1:7" x14ac:dyDescent="0.25">
      <c r="A118" s="142" t="s">
        <v>378</v>
      </c>
      <c r="B118" s="142" t="s">
        <v>379</v>
      </c>
      <c r="C118" s="228">
        <v>3000000</v>
      </c>
      <c r="G118" s="228">
        <v>2873000</v>
      </c>
    </row>
    <row r="119" spans="1:7" x14ac:dyDescent="0.25">
      <c r="A119" s="142" t="s">
        <v>380</v>
      </c>
      <c r="B119" s="142" t="s">
        <v>381</v>
      </c>
      <c r="C119" s="228">
        <v>3000000</v>
      </c>
      <c r="G119" s="228">
        <v>1898000</v>
      </c>
    </row>
    <row r="120" spans="1:7" x14ac:dyDescent="0.25">
      <c r="A120" s="142" t="s">
        <v>382</v>
      </c>
      <c r="B120" s="142" t="s">
        <v>383</v>
      </c>
      <c r="C120" s="228">
        <v>3000000</v>
      </c>
      <c r="G120" s="228">
        <v>2656000</v>
      </c>
    </row>
    <row r="121" spans="1:7" x14ac:dyDescent="0.25">
      <c r="A121" s="142" t="s">
        <v>384</v>
      </c>
      <c r="B121" s="142" t="s">
        <v>385</v>
      </c>
      <c r="C121" s="228">
        <v>3000000</v>
      </c>
      <c r="G121" s="228">
        <v>2000000</v>
      </c>
    </row>
    <row r="122" spans="1:7" x14ac:dyDescent="0.25">
      <c r="A122" s="142" t="s">
        <v>386</v>
      </c>
      <c r="B122" s="142" t="s">
        <v>387</v>
      </c>
      <c r="C122" s="228">
        <v>3000000</v>
      </c>
      <c r="G122" s="228">
        <v>2369000</v>
      </c>
    </row>
    <row r="123" spans="1:7" x14ac:dyDescent="0.25">
      <c r="A123" s="142" t="s">
        <v>388</v>
      </c>
      <c r="B123" s="142" t="s">
        <v>389</v>
      </c>
      <c r="C123" s="228">
        <v>3000000</v>
      </c>
      <c r="G123" s="228">
        <v>1609000</v>
      </c>
    </row>
    <row r="124" spans="1:7" x14ac:dyDescent="0.25">
      <c r="A124" s="142" t="s">
        <v>390</v>
      </c>
      <c r="B124" s="142" t="s">
        <v>3</v>
      </c>
      <c r="C124" s="228">
        <v>3000000</v>
      </c>
      <c r="G124" s="228">
        <v>3000000</v>
      </c>
    </row>
    <row r="125" spans="1:7" x14ac:dyDescent="0.25">
      <c r="A125" s="142" t="s">
        <v>391</v>
      </c>
      <c r="B125" s="142" t="s">
        <v>392</v>
      </c>
      <c r="C125" s="228">
        <v>2791632.8767123288</v>
      </c>
      <c r="G125" s="228">
        <v>1360000</v>
      </c>
    </row>
    <row r="126" spans="1:7" x14ac:dyDescent="0.25">
      <c r="A126" s="142" t="s">
        <v>393</v>
      </c>
      <c r="B126" s="142" t="s">
        <v>394</v>
      </c>
      <c r="C126" s="228">
        <v>1771194.5205479451</v>
      </c>
      <c r="G126" s="228">
        <v>1574000</v>
      </c>
    </row>
    <row r="127" spans="1:7" x14ac:dyDescent="0.25">
      <c r="A127" s="142" t="s">
        <v>395</v>
      </c>
      <c r="B127" s="142" t="s">
        <v>396</v>
      </c>
      <c r="C127" s="228">
        <v>3000000</v>
      </c>
      <c r="G127" s="228">
        <v>1000000</v>
      </c>
    </row>
    <row r="128" spans="1:7" x14ac:dyDescent="0.25">
      <c r="A128" s="142" t="s">
        <v>397</v>
      </c>
      <c r="B128" s="142" t="s">
        <v>398</v>
      </c>
      <c r="C128" s="228">
        <v>1732745.2054794522</v>
      </c>
      <c r="G128" s="228">
        <v>1000000</v>
      </c>
    </row>
    <row r="129" spans="1:7" x14ac:dyDescent="0.25">
      <c r="A129" s="142" t="s">
        <v>399</v>
      </c>
      <c r="B129" s="142" t="s">
        <v>400</v>
      </c>
      <c r="C129" s="228">
        <v>1000000</v>
      </c>
      <c r="G129" s="228">
        <v>1000000</v>
      </c>
    </row>
    <row r="130" spans="1:7" x14ac:dyDescent="0.25">
      <c r="A130" s="142" t="s">
        <v>401</v>
      </c>
      <c r="B130" s="142" t="s">
        <v>402</v>
      </c>
      <c r="C130" s="228">
        <v>1324051.6657534246</v>
      </c>
      <c r="G130" s="228">
        <v>1000000</v>
      </c>
    </row>
    <row r="131" spans="1:7" x14ac:dyDescent="0.25">
      <c r="A131" s="142" t="s">
        <v>403</v>
      </c>
      <c r="B131" s="142" t="s">
        <v>404</v>
      </c>
      <c r="C131" s="228">
        <v>3000000</v>
      </c>
      <c r="G131" s="228">
        <v>1885000</v>
      </c>
    </row>
    <row r="132" spans="1:7" x14ac:dyDescent="0.25">
      <c r="A132" s="142" t="s">
        <v>405</v>
      </c>
      <c r="B132" s="142" t="s">
        <v>406</v>
      </c>
      <c r="C132" s="228">
        <v>3000000</v>
      </c>
      <c r="G132" s="228">
        <v>1000000</v>
      </c>
    </row>
    <row r="133" spans="1:7" x14ac:dyDescent="0.25">
      <c r="A133" s="142" t="s">
        <v>407</v>
      </c>
      <c r="B133" s="142" t="s">
        <v>408</v>
      </c>
      <c r="C133" s="228">
        <v>3000000</v>
      </c>
      <c r="G133" s="228">
        <v>2285000</v>
      </c>
    </row>
    <row r="134" spans="1:7" x14ac:dyDescent="0.25">
      <c r="A134" s="142" t="s">
        <v>409</v>
      </c>
      <c r="B134" s="142" t="s">
        <v>410</v>
      </c>
      <c r="C134" s="228">
        <v>3000000</v>
      </c>
      <c r="G134" s="228">
        <v>3000000</v>
      </c>
    </row>
    <row r="135" spans="1:7" x14ac:dyDescent="0.25">
      <c r="A135" s="142" t="s">
        <v>411</v>
      </c>
      <c r="B135" s="142" t="s">
        <v>412</v>
      </c>
      <c r="C135" s="228">
        <v>1196624.6575342466</v>
      </c>
      <c r="G135" s="228">
        <v>1000000</v>
      </c>
    </row>
    <row r="136" spans="1:7" x14ac:dyDescent="0.25">
      <c r="A136" s="142" t="s">
        <v>413</v>
      </c>
      <c r="B136" s="142" t="s">
        <v>414</v>
      </c>
      <c r="C136" s="228">
        <v>1741150.6849315069</v>
      </c>
      <c r="G136" s="228">
        <v>1000000</v>
      </c>
    </row>
    <row r="137" spans="1:7" x14ac:dyDescent="0.25">
      <c r="A137" s="142" t="s">
        <v>415</v>
      </c>
      <c r="B137" s="142" t="s">
        <v>416</v>
      </c>
      <c r="C137" s="228">
        <v>3000000</v>
      </c>
      <c r="G137" s="228">
        <v>1695000</v>
      </c>
    </row>
    <row r="138" spans="1:7" x14ac:dyDescent="0.25">
      <c r="A138" s="142" t="s">
        <v>417</v>
      </c>
      <c r="B138" s="142" t="s">
        <v>418</v>
      </c>
      <c r="C138" s="228">
        <v>3000000</v>
      </c>
      <c r="G138" s="228">
        <v>1701000</v>
      </c>
    </row>
    <row r="139" spans="1:7" x14ac:dyDescent="0.25">
      <c r="A139" s="142" t="s">
        <v>419</v>
      </c>
      <c r="B139" s="142" t="s">
        <v>420</v>
      </c>
      <c r="C139" s="228">
        <v>2121205.4794520549</v>
      </c>
      <c r="G139" s="228">
        <v>1129000</v>
      </c>
    </row>
    <row r="140" spans="1:7" x14ac:dyDescent="0.25">
      <c r="A140" s="142" t="s">
        <v>421</v>
      </c>
      <c r="B140" s="142" t="s">
        <v>422</v>
      </c>
      <c r="C140" s="228">
        <v>3000000</v>
      </c>
      <c r="G140" s="228">
        <v>2418000</v>
      </c>
    </row>
    <row r="141" spans="1:7" x14ac:dyDescent="0.25">
      <c r="A141" s="142" t="s">
        <v>423</v>
      </c>
      <c r="B141" s="142" t="s">
        <v>424</v>
      </c>
      <c r="C141" s="228">
        <v>1738953.4246575343</v>
      </c>
      <c r="G141" s="228">
        <v>1000000</v>
      </c>
    </row>
    <row r="142" spans="1:7" x14ac:dyDescent="0.25">
      <c r="A142" s="142" t="s">
        <v>425</v>
      </c>
      <c r="B142" s="142" t="s">
        <v>426</v>
      </c>
      <c r="C142" s="228">
        <v>1000000</v>
      </c>
      <c r="G142" s="228">
        <v>1000000</v>
      </c>
    </row>
    <row r="143" spans="1:7" x14ac:dyDescent="0.25">
      <c r="A143" s="142" t="s">
        <v>427</v>
      </c>
      <c r="B143" s="142" t="s">
        <v>428</v>
      </c>
      <c r="C143" s="228">
        <v>3000000</v>
      </c>
      <c r="G143" s="228">
        <v>3000000</v>
      </c>
    </row>
    <row r="144" spans="1:7" x14ac:dyDescent="0.25">
      <c r="A144" s="142" t="s">
        <v>429</v>
      </c>
      <c r="B144" s="142" t="s">
        <v>430</v>
      </c>
      <c r="C144" s="228">
        <v>2776317.8082191781</v>
      </c>
      <c r="G144" s="228">
        <v>1450000</v>
      </c>
    </row>
    <row r="145" spans="1:7" x14ac:dyDescent="0.25">
      <c r="A145" s="142" t="s">
        <v>431</v>
      </c>
      <c r="B145" s="142" t="s">
        <v>432</v>
      </c>
      <c r="C145" s="228">
        <v>1000000</v>
      </c>
      <c r="G145" s="228">
        <v>1000000</v>
      </c>
    </row>
    <row r="146" spans="1:7" x14ac:dyDescent="0.25">
      <c r="A146" s="142" t="s">
        <v>433</v>
      </c>
      <c r="B146" s="142" t="s">
        <v>434</v>
      </c>
      <c r="C146" s="228">
        <v>3000000</v>
      </c>
      <c r="G146" s="228">
        <v>1000000</v>
      </c>
    </row>
    <row r="147" spans="1:7" x14ac:dyDescent="0.25">
      <c r="A147" s="142" t="s">
        <v>435</v>
      </c>
      <c r="B147" s="142" t="s">
        <v>436</v>
      </c>
      <c r="C147" s="228">
        <v>1624964.383561644</v>
      </c>
      <c r="G147" s="228">
        <v>1000000</v>
      </c>
    </row>
    <row r="148" spans="1:7" x14ac:dyDescent="0.25">
      <c r="A148" s="142" t="s">
        <v>437</v>
      </c>
      <c r="B148" s="142" t="s">
        <v>438</v>
      </c>
      <c r="C148" s="228">
        <v>1841046.5753424657</v>
      </c>
      <c r="G148" s="228">
        <v>1000000</v>
      </c>
    </row>
    <row r="149" spans="1:7" x14ac:dyDescent="0.25">
      <c r="A149" s="142" t="s">
        <v>439</v>
      </c>
      <c r="B149" s="142" t="s">
        <v>440</v>
      </c>
      <c r="C149" s="228">
        <v>3000000</v>
      </c>
      <c r="G149" s="228">
        <v>2209000</v>
      </c>
    </row>
    <row r="150" spans="1:7" x14ac:dyDescent="0.25">
      <c r="A150" s="142" t="s">
        <v>441</v>
      </c>
      <c r="B150" s="142" t="s">
        <v>442</v>
      </c>
      <c r="C150" s="228">
        <v>3000000</v>
      </c>
      <c r="G150" s="228">
        <v>2750000</v>
      </c>
    </row>
    <row r="151" spans="1:7" x14ac:dyDescent="0.25">
      <c r="A151" s="142" t="s">
        <v>443</v>
      </c>
      <c r="B151" s="142" t="s">
        <v>444</v>
      </c>
      <c r="C151" s="228">
        <v>3000000</v>
      </c>
      <c r="G151" s="228">
        <v>1528000</v>
      </c>
    </row>
    <row r="152" spans="1:7" x14ac:dyDescent="0.25">
      <c r="A152" s="142" t="s">
        <v>445</v>
      </c>
      <c r="B152" s="142" t="s">
        <v>446</v>
      </c>
      <c r="C152" s="228">
        <v>2562421.9178082193</v>
      </c>
      <c r="G152" s="228">
        <v>1343000</v>
      </c>
    </row>
    <row r="153" spans="1:7" x14ac:dyDescent="0.25">
      <c r="A153" s="142" t="s">
        <v>447</v>
      </c>
      <c r="B153" s="142" t="s">
        <v>448</v>
      </c>
      <c r="C153" s="228">
        <v>1769117.8082191781</v>
      </c>
      <c r="G153" s="228">
        <v>1000000</v>
      </c>
    </row>
    <row r="154" spans="1:7" x14ac:dyDescent="0.25">
      <c r="A154" s="142" t="s">
        <v>449</v>
      </c>
      <c r="B154" s="142" t="s">
        <v>450</v>
      </c>
      <c r="C154" s="228">
        <v>2133016.4438356166</v>
      </c>
      <c r="G154" s="228">
        <v>1242000</v>
      </c>
    </row>
    <row r="155" spans="1:7" x14ac:dyDescent="0.25">
      <c r="A155" s="142" t="s">
        <v>451</v>
      </c>
      <c r="B155" s="142" t="s">
        <v>452</v>
      </c>
      <c r="C155" s="228">
        <v>2196800</v>
      </c>
      <c r="G155" s="228">
        <v>1260000</v>
      </c>
    </row>
    <row r="156" spans="1:7" x14ac:dyDescent="0.25">
      <c r="A156" s="142" t="s">
        <v>453</v>
      </c>
      <c r="B156" s="142" t="s">
        <v>454</v>
      </c>
      <c r="C156" s="228">
        <v>3000000</v>
      </c>
      <c r="G156" s="228">
        <v>3000000</v>
      </c>
    </row>
    <row r="157" spans="1:7" x14ac:dyDescent="0.25">
      <c r="A157" s="142" t="s">
        <v>455</v>
      </c>
      <c r="B157" s="142" t="s">
        <v>456</v>
      </c>
      <c r="C157" s="228">
        <v>2593980.821972603</v>
      </c>
      <c r="G157" s="228">
        <v>1746000</v>
      </c>
    </row>
    <row r="158" spans="1:7" x14ac:dyDescent="0.25">
      <c r="A158" s="142" t="s">
        <v>457</v>
      </c>
      <c r="B158" s="142" t="s">
        <v>458</v>
      </c>
      <c r="C158" s="228">
        <v>1751632.876712329</v>
      </c>
      <c r="G158" s="228">
        <v>1000000</v>
      </c>
    </row>
    <row r="159" spans="1:7" x14ac:dyDescent="0.25">
      <c r="A159" s="142" t="s">
        <v>459</v>
      </c>
      <c r="B159" s="142" t="s">
        <v>460</v>
      </c>
      <c r="C159" s="228">
        <v>2699594.5205479451</v>
      </c>
      <c r="G159" s="228">
        <v>1200000</v>
      </c>
    </row>
    <row r="160" spans="1:7" x14ac:dyDescent="0.25">
      <c r="A160" s="142" t="s">
        <v>461</v>
      </c>
      <c r="B160" s="142" t="s">
        <v>462</v>
      </c>
      <c r="C160" s="228">
        <v>1773153.7817534248</v>
      </c>
      <c r="G160" s="228">
        <v>1000000</v>
      </c>
    </row>
    <row r="161" spans="1:7" x14ac:dyDescent="0.25">
      <c r="A161" s="142" t="s">
        <v>463</v>
      </c>
      <c r="B161" s="142" t="s">
        <v>464</v>
      </c>
      <c r="C161" s="228">
        <v>2835227.3972602738</v>
      </c>
      <c r="G161" s="228">
        <v>1285000</v>
      </c>
    </row>
    <row r="162" spans="1:7" x14ac:dyDescent="0.25">
      <c r="A162" s="142" t="s">
        <v>465</v>
      </c>
      <c r="B162" s="142" t="s">
        <v>466</v>
      </c>
      <c r="C162" s="228">
        <v>1895258.1556712328</v>
      </c>
      <c r="G162" s="228">
        <v>1000000</v>
      </c>
    </row>
    <row r="163" spans="1:7" x14ac:dyDescent="0.25">
      <c r="A163" s="142" t="s">
        <v>467</v>
      </c>
      <c r="B163" s="142" t="s">
        <v>468</v>
      </c>
      <c r="C163" s="228">
        <v>1000000</v>
      </c>
      <c r="G163" s="228">
        <v>1000000</v>
      </c>
    </row>
    <row r="164" spans="1:7" x14ac:dyDescent="0.25">
      <c r="A164" s="142" t="s">
        <v>469</v>
      </c>
      <c r="B164" s="142" t="s">
        <v>470</v>
      </c>
      <c r="C164" s="228">
        <v>2787890.4109589038</v>
      </c>
      <c r="G164" s="228">
        <v>1662000</v>
      </c>
    </row>
    <row r="165" spans="1:7" x14ac:dyDescent="0.25">
      <c r="A165" s="142" t="s">
        <v>471</v>
      </c>
      <c r="B165" s="142" t="s">
        <v>472</v>
      </c>
      <c r="C165" s="228">
        <v>2807769.8630136987</v>
      </c>
      <c r="G165" s="228">
        <v>1297000</v>
      </c>
    </row>
    <row r="166" spans="1:7" x14ac:dyDescent="0.25">
      <c r="A166" s="142" t="s">
        <v>473</v>
      </c>
      <c r="B166" s="142" t="s">
        <v>474</v>
      </c>
      <c r="C166" s="228">
        <v>1616865.8794520549</v>
      </c>
      <c r="G166" s="228">
        <v>1000000</v>
      </c>
    </row>
    <row r="167" spans="1:7" x14ac:dyDescent="0.25">
      <c r="A167" s="142" t="s">
        <v>475</v>
      </c>
      <c r="B167" s="142" t="s">
        <v>476</v>
      </c>
      <c r="C167" s="228">
        <v>3000000</v>
      </c>
      <c r="G167" s="228">
        <v>1726000</v>
      </c>
    </row>
    <row r="168" spans="1:7" x14ac:dyDescent="0.25">
      <c r="A168" s="142" t="s">
        <v>477</v>
      </c>
      <c r="B168" s="142" t="s">
        <v>478</v>
      </c>
      <c r="C168" s="228">
        <v>2104833.9543561647</v>
      </c>
      <c r="G168" s="228">
        <v>1000000</v>
      </c>
    </row>
    <row r="169" spans="1:7" x14ac:dyDescent="0.25">
      <c r="A169" s="142" t="s">
        <v>479</v>
      </c>
      <c r="B169" s="142" t="s">
        <v>480</v>
      </c>
      <c r="C169" s="228">
        <v>3000000</v>
      </c>
      <c r="G169" s="228">
        <v>3000000</v>
      </c>
    </row>
    <row r="170" spans="1:7" x14ac:dyDescent="0.25">
      <c r="A170" s="142" t="s">
        <v>481</v>
      </c>
      <c r="B170" s="142" t="s">
        <v>482</v>
      </c>
      <c r="C170" s="228">
        <v>3000000</v>
      </c>
      <c r="G170" s="228">
        <v>3000000</v>
      </c>
    </row>
    <row r="171" spans="1:7" x14ac:dyDescent="0.25">
      <c r="A171" s="142" t="s">
        <v>483</v>
      </c>
      <c r="B171" s="142" t="s">
        <v>484</v>
      </c>
      <c r="C171" s="228">
        <v>2223315.0684931506</v>
      </c>
      <c r="G171" s="228">
        <v>1000000</v>
      </c>
    </row>
    <row r="172" spans="1:7" x14ac:dyDescent="0.25">
      <c r="A172" s="142" t="s">
        <v>485</v>
      </c>
      <c r="B172" s="142" t="s">
        <v>486</v>
      </c>
      <c r="C172" s="228">
        <v>1000000</v>
      </c>
      <c r="G172" s="228">
        <v>1000000</v>
      </c>
    </row>
    <row r="173" spans="1:7" x14ac:dyDescent="0.25">
      <c r="A173" s="142" t="s">
        <v>487</v>
      </c>
      <c r="B173" s="142" t="s">
        <v>488</v>
      </c>
      <c r="C173" s="228">
        <v>2010208.2191780822</v>
      </c>
      <c r="G173" s="228">
        <v>1354000</v>
      </c>
    </row>
    <row r="174" spans="1:7" x14ac:dyDescent="0.25">
      <c r="A174" s="142" t="s">
        <v>489</v>
      </c>
      <c r="B174" s="142" t="s">
        <v>490</v>
      </c>
      <c r="C174" s="228">
        <v>3000000</v>
      </c>
      <c r="G174" s="228">
        <v>2022000</v>
      </c>
    </row>
    <row r="175" spans="1:7" x14ac:dyDescent="0.25">
      <c r="A175" s="142" t="s">
        <v>491</v>
      </c>
      <c r="B175" s="142" t="s">
        <v>492</v>
      </c>
      <c r="C175" s="228">
        <v>1000000</v>
      </c>
      <c r="G175" s="228">
        <v>1000000</v>
      </c>
    </row>
    <row r="176" spans="1:7" x14ac:dyDescent="0.25">
      <c r="A176" s="142" t="s">
        <v>493</v>
      </c>
      <c r="B176" s="142" t="s">
        <v>494</v>
      </c>
      <c r="C176" s="228">
        <v>3000000</v>
      </c>
      <c r="G176" s="228">
        <v>2731000</v>
      </c>
    </row>
    <row r="177" spans="1:7" x14ac:dyDescent="0.25">
      <c r="A177" s="142" t="s">
        <v>495</v>
      </c>
      <c r="B177" s="142" t="s">
        <v>496</v>
      </c>
      <c r="C177" s="228">
        <v>3000000</v>
      </c>
      <c r="G177" s="228">
        <v>1700000</v>
      </c>
    </row>
    <row r="178" spans="1:7" x14ac:dyDescent="0.25">
      <c r="A178" s="142" t="s">
        <v>497</v>
      </c>
      <c r="B178" s="142" t="s">
        <v>498</v>
      </c>
      <c r="C178" s="228">
        <v>1021704.1095890411</v>
      </c>
      <c r="G178" s="228">
        <v>1000000</v>
      </c>
    </row>
    <row r="179" spans="1:7" x14ac:dyDescent="0.25">
      <c r="A179" s="142" t="s">
        <v>499</v>
      </c>
      <c r="B179" s="142" t="s">
        <v>500</v>
      </c>
      <c r="C179" s="228">
        <v>3000000</v>
      </c>
      <c r="G179" s="228">
        <v>2205000</v>
      </c>
    </row>
    <row r="180" spans="1:7" x14ac:dyDescent="0.25">
      <c r="A180" s="142" t="s">
        <v>501</v>
      </c>
      <c r="B180" s="142" t="s">
        <v>502</v>
      </c>
      <c r="C180" s="228">
        <v>3000000</v>
      </c>
      <c r="G180" s="228">
        <v>1000000</v>
      </c>
    </row>
    <row r="181" spans="1:7" x14ac:dyDescent="0.25">
      <c r="A181" s="142" t="s">
        <v>503</v>
      </c>
      <c r="B181" s="142" t="s">
        <v>504</v>
      </c>
      <c r="C181" s="228">
        <v>3000000</v>
      </c>
      <c r="G181" s="228">
        <v>3000000</v>
      </c>
    </row>
    <row r="182" spans="1:7" x14ac:dyDescent="0.25">
      <c r="A182" s="142" t="s">
        <v>505</v>
      </c>
      <c r="B182" s="142" t="s">
        <v>506</v>
      </c>
      <c r="C182" s="228">
        <v>3000000</v>
      </c>
      <c r="G182" s="228">
        <v>3000000</v>
      </c>
    </row>
    <row r="183" spans="1:7" x14ac:dyDescent="0.25">
      <c r="A183" s="142" t="s">
        <v>507</v>
      </c>
      <c r="B183" s="142" t="s">
        <v>508</v>
      </c>
      <c r="C183" s="228">
        <v>3000000</v>
      </c>
      <c r="G183" s="228">
        <v>3000000</v>
      </c>
    </row>
    <row r="184" spans="1:7" x14ac:dyDescent="0.25">
      <c r="A184" s="142" t="s">
        <v>509</v>
      </c>
      <c r="B184" s="142" t="s">
        <v>510</v>
      </c>
      <c r="C184" s="228">
        <v>3000000</v>
      </c>
      <c r="G184" s="228">
        <v>3000000</v>
      </c>
    </row>
    <row r="185" spans="1:7" x14ac:dyDescent="0.25">
      <c r="A185" s="142" t="s">
        <v>511</v>
      </c>
      <c r="B185" s="142" t="s">
        <v>512</v>
      </c>
      <c r="C185" s="228">
        <v>3000000</v>
      </c>
      <c r="G185" s="228">
        <v>1000000</v>
      </c>
    </row>
    <row r="186" spans="1:7" x14ac:dyDescent="0.25">
      <c r="A186" s="142" t="s">
        <v>513</v>
      </c>
      <c r="B186" s="142" t="s">
        <v>514</v>
      </c>
      <c r="C186" s="228">
        <v>3000000</v>
      </c>
      <c r="G186" s="228">
        <v>3000000</v>
      </c>
    </row>
    <row r="187" spans="1:7" x14ac:dyDescent="0.25">
      <c r="A187" s="142" t="s">
        <v>515</v>
      </c>
      <c r="B187" s="142" t="s">
        <v>516</v>
      </c>
      <c r="C187" s="228">
        <v>3000000</v>
      </c>
      <c r="G187" s="228">
        <v>1580000</v>
      </c>
    </row>
    <row r="188" spans="1:7" x14ac:dyDescent="0.25">
      <c r="A188" s="142" t="s">
        <v>517</v>
      </c>
      <c r="B188" s="142" t="s">
        <v>518</v>
      </c>
      <c r="C188" s="228">
        <v>3000000</v>
      </c>
      <c r="G188" s="228">
        <v>1000000</v>
      </c>
    </row>
    <row r="189" spans="1:7" x14ac:dyDescent="0.25">
      <c r="A189" s="142" t="s">
        <v>519</v>
      </c>
      <c r="B189" s="142" t="s">
        <v>520</v>
      </c>
      <c r="C189" s="228">
        <v>3000000</v>
      </c>
      <c r="G189" s="228">
        <v>1560000</v>
      </c>
    </row>
    <row r="190" spans="1:7" x14ac:dyDescent="0.25">
      <c r="A190" s="142" t="s">
        <v>521</v>
      </c>
      <c r="B190" s="142" t="s">
        <v>522</v>
      </c>
      <c r="C190" s="228">
        <v>3000000</v>
      </c>
      <c r="G190" s="228">
        <v>2623000</v>
      </c>
    </row>
    <row r="191" spans="1:7" x14ac:dyDescent="0.25">
      <c r="A191" s="142" t="s">
        <v>523</v>
      </c>
      <c r="B191" s="142" t="s">
        <v>524</v>
      </c>
      <c r="C191" s="228">
        <v>3000000</v>
      </c>
      <c r="G191" s="228">
        <v>1000000</v>
      </c>
    </row>
    <row r="192" spans="1:7" x14ac:dyDescent="0.25">
      <c r="A192" s="142" t="s">
        <v>525</v>
      </c>
      <c r="B192" s="142" t="s">
        <v>526</v>
      </c>
      <c r="C192" s="228">
        <v>3000000</v>
      </c>
      <c r="G192" s="228">
        <v>2288000</v>
      </c>
    </row>
    <row r="193" spans="1:7" x14ac:dyDescent="0.25">
      <c r="A193" s="142" t="s">
        <v>527</v>
      </c>
      <c r="B193" s="142" t="s">
        <v>528</v>
      </c>
      <c r="C193" s="228">
        <v>2427912.3287671232</v>
      </c>
      <c r="G193" s="228">
        <v>1000000</v>
      </c>
    </row>
    <row r="194" spans="1:7" x14ac:dyDescent="0.25">
      <c r="A194" s="142" t="s">
        <v>529</v>
      </c>
      <c r="B194" s="142" t="s">
        <v>530</v>
      </c>
      <c r="C194" s="228">
        <v>2079549.6583561643</v>
      </c>
      <c r="G194" s="228">
        <v>1160000</v>
      </c>
    </row>
    <row r="195" spans="1:7" x14ac:dyDescent="0.25">
      <c r="A195" s="142" t="s">
        <v>531</v>
      </c>
      <c r="B195" s="142" t="s">
        <v>532</v>
      </c>
      <c r="C195" s="228">
        <v>3000000</v>
      </c>
      <c r="G195" s="228">
        <v>1600000</v>
      </c>
    </row>
    <row r="196" spans="1:7" x14ac:dyDescent="0.25">
      <c r="A196" s="142" t="s">
        <v>533</v>
      </c>
      <c r="B196" s="142" t="s">
        <v>534</v>
      </c>
      <c r="C196" s="228">
        <v>2714460.273972603</v>
      </c>
      <c r="G196" s="228">
        <v>1204000</v>
      </c>
    </row>
    <row r="197" spans="1:7" x14ac:dyDescent="0.25">
      <c r="A197" s="142" t="s">
        <v>535</v>
      </c>
      <c r="B197" s="142" t="s">
        <v>536</v>
      </c>
      <c r="C197" s="228">
        <v>2328087.6712328768</v>
      </c>
      <c r="G197" s="228">
        <v>1248000</v>
      </c>
    </row>
    <row r="198" spans="1:7" x14ac:dyDescent="0.25">
      <c r="A198" s="142" t="s">
        <v>537</v>
      </c>
      <c r="B198" s="142" t="s">
        <v>538</v>
      </c>
      <c r="C198" s="228">
        <v>2296003.0487671234</v>
      </c>
      <c r="G198" s="228">
        <v>1000000</v>
      </c>
    </row>
    <row r="199" spans="1:7" x14ac:dyDescent="0.25">
      <c r="A199" s="142" t="s">
        <v>539</v>
      </c>
      <c r="B199" s="142" t="s">
        <v>540</v>
      </c>
      <c r="C199" s="228">
        <v>2418524.6575342468</v>
      </c>
      <c r="G199" s="228">
        <v>1600000</v>
      </c>
    </row>
    <row r="200" spans="1:7" x14ac:dyDescent="0.25">
      <c r="A200" s="142" t="s">
        <v>541</v>
      </c>
      <c r="B200" s="142" t="s">
        <v>542</v>
      </c>
      <c r="C200" s="228">
        <v>1000000</v>
      </c>
      <c r="G200" s="228">
        <v>1000000</v>
      </c>
    </row>
    <row r="201" spans="1:7" x14ac:dyDescent="0.25">
      <c r="A201" s="142" t="s">
        <v>543</v>
      </c>
      <c r="B201" s="142" t="s">
        <v>544</v>
      </c>
      <c r="C201" s="228">
        <v>2740235.6164383562</v>
      </c>
      <c r="G201" s="228">
        <v>1638000</v>
      </c>
    </row>
    <row r="202" spans="1:7" x14ac:dyDescent="0.25">
      <c r="A202" s="142" t="s">
        <v>545</v>
      </c>
      <c r="B202" s="142" t="s">
        <v>546</v>
      </c>
      <c r="C202" s="228">
        <v>3000000</v>
      </c>
      <c r="G202" s="228">
        <v>1900000</v>
      </c>
    </row>
    <row r="203" spans="1:7" x14ac:dyDescent="0.25">
      <c r="A203" s="142" t="s">
        <v>547</v>
      </c>
      <c r="B203" s="142" t="s">
        <v>548</v>
      </c>
      <c r="C203" s="228">
        <v>2973951.9835616439</v>
      </c>
      <c r="G203" s="228">
        <v>1533000</v>
      </c>
    </row>
    <row r="204" spans="1:7" x14ac:dyDescent="0.25">
      <c r="A204" s="142" t="s">
        <v>549</v>
      </c>
      <c r="B204" s="142" t="s">
        <v>550</v>
      </c>
      <c r="C204" s="228">
        <v>2029243.8356164384</v>
      </c>
      <c r="G204" s="228">
        <v>1000000</v>
      </c>
    </row>
    <row r="205" spans="1:7" x14ac:dyDescent="0.25">
      <c r="A205" s="142" t="s">
        <v>551</v>
      </c>
      <c r="B205" s="142" t="s">
        <v>552</v>
      </c>
      <c r="C205" s="228">
        <v>3000000</v>
      </c>
      <c r="G205" s="228">
        <v>2665000</v>
      </c>
    </row>
    <row r="206" spans="1:7" x14ac:dyDescent="0.25">
      <c r="A206" s="142" t="s">
        <v>553</v>
      </c>
      <c r="B206" s="142" t="s">
        <v>554</v>
      </c>
      <c r="C206" s="228">
        <v>2323720.5479452056</v>
      </c>
      <c r="G206" s="228">
        <v>1323000</v>
      </c>
    </row>
    <row r="207" spans="1:7" x14ac:dyDescent="0.25">
      <c r="A207" s="142"/>
      <c r="B207" s="142"/>
      <c r="C207" s="142"/>
      <c r="G207" s="228"/>
    </row>
    <row r="208" spans="1:7" x14ac:dyDescent="0.25">
      <c r="A208" s="142"/>
      <c r="B208" s="142"/>
      <c r="C208" s="228">
        <f>SUM(C2:C207)</f>
        <v>494912868.48608226</v>
      </c>
      <c r="G208" s="228">
        <f>SUM(G2:G207)</f>
        <v>324670000</v>
      </c>
    </row>
  </sheetData>
  <sortState xmlns:xlrd2="http://schemas.microsoft.com/office/spreadsheetml/2017/richdata2" ref="A2:G206">
    <sortCondition ref="B2:B206"/>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A9F0B-F22A-4812-9AE9-0D79AC1D0888}">
  <dimension ref="A1:G213"/>
  <sheetViews>
    <sheetView topLeftCell="A29" workbookViewId="0">
      <selection activeCell="B20" sqref="B20"/>
    </sheetView>
  </sheetViews>
  <sheetFormatPr defaultRowHeight="15" x14ac:dyDescent="0.25"/>
  <cols>
    <col min="1" max="1" width="15.85546875" customWidth="1"/>
    <col min="2" max="2" width="59" customWidth="1"/>
    <col min="3" max="3" width="13" customWidth="1"/>
    <col min="4" max="4" width="8.5703125" customWidth="1"/>
    <col min="6" max="6" width="71.42578125" bestFit="1" customWidth="1"/>
  </cols>
  <sheetData>
    <row r="1" spans="1:7" ht="32.450000000000003" customHeight="1" x14ac:dyDescent="0.25">
      <c r="A1" s="231" t="s">
        <v>555</v>
      </c>
      <c r="B1" s="226" t="s">
        <v>2</v>
      </c>
      <c r="C1" s="226" t="s">
        <v>142</v>
      </c>
      <c r="E1" s="231" t="s">
        <v>556</v>
      </c>
      <c r="F1" t="s">
        <v>557</v>
      </c>
      <c r="G1" t="s">
        <v>558</v>
      </c>
    </row>
    <row r="2" spans="1:7" x14ac:dyDescent="0.25">
      <c r="B2" t="s">
        <v>559</v>
      </c>
      <c r="C2" t="s">
        <v>560</v>
      </c>
      <c r="F2" t="s">
        <v>559</v>
      </c>
      <c r="G2" t="s">
        <v>560</v>
      </c>
    </row>
    <row r="3" spans="1:7" x14ac:dyDescent="0.25">
      <c r="B3" t="s">
        <v>147</v>
      </c>
      <c r="C3" t="s">
        <v>146</v>
      </c>
      <c r="F3" t="s">
        <v>147</v>
      </c>
      <c r="G3" t="s">
        <v>146</v>
      </c>
    </row>
    <row r="4" spans="1:7" x14ac:dyDescent="0.25">
      <c r="B4" t="s">
        <v>149</v>
      </c>
      <c r="C4" t="s">
        <v>148</v>
      </c>
      <c r="F4" t="s">
        <v>149</v>
      </c>
      <c r="G4" t="s">
        <v>148</v>
      </c>
    </row>
    <row r="5" spans="1:7" x14ac:dyDescent="0.25">
      <c r="B5" t="s">
        <v>151</v>
      </c>
      <c r="C5" t="s">
        <v>150</v>
      </c>
      <c r="F5" t="s">
        <v>151</v>
      </c>
      <c r="G5" t="s">
        <v>150</v>
      </c>
    </row>
    <row r="6" spans="1:7" x14ac:dyDescent="0.25">
      <c r="B6" t="s">
        <v>153</v>
      </c>
      <c r="C6" t="s">
        <v>152</v>
      </c>
      <c r="F6" t="s">
        <v>153</v>
      </c>
      <c r="G6" t="s">
        <v>152</v>
      </c>
    </row>
    <row r="7" spans="1:7" x14ac:dyDescent="0.25">
      <c r="B7" t="s">
        <v>155</v>
      </c>
      <c r="C7" t="s">
        <v>154</v>
      </c>
      <c r="F7" t="s">
        <v>155</v>
      </c>
      <c r="G7" t="s">
        <v>154</v>
      </c>
    </row>
    <row r="8" spans="1:7" x14ac:dyDescent="0.25">
      <c r="B8" t="s">
        <v>157</v>
      </c>
      <c r="C8" t="s">
        <v>156</v>
      </c>
      <c r="F8" t="s">
        <v>561</v>
      </c>
      <c r="G8" t="s">
        <v>562</v>
      </c>
    </row>
    <row r="9" spans="1:7" x14ac:dyDescent="0.25">
      <c r="B9" t="s">
        <v>159</v>
      </c>
      <c r="C9" t="s">
        <v>158</v>
      </c>
      <c r="F9" t="s">
        <v>157</v>
      </c>
      <c r="G9" t="s">
        <v>156</v>
      </c>
    </row>
    <row r="10" spans="1:7" x14ac:dyDescent="0.25">
      <c r="B10" t="s">
        <v>161</v>
      </c>
      <c r="C10" t="s">
        <v>160</v>
      </c>
      <c r="F10" t="s">
        <v>159</v>
      </c>
      <c r="G10" t="s">
        <v>158</v>
      </c>
    </row>
    <row r="11" spans="1:7" x14ac:dyDescent="0.25">
      <c r="B11" t="s">
        <v>163</v>
      </c>
      <c r="C11" t="s">
        <v>162</v>
      </c>
      <c r="F11" t="s">
        <v>161</v>
      </c>
      <c r="G11" t="s">
        <v>160</v>
      </c>
    </row>
    <row r="12" spans="1:7" x14ac:dyDescent="0.25">
      <c r="B12" t="s">
        <v>165</v>
      </c>
      <c r="C12" t="s">
        <v>164</v>
      </c>
      <c r="F12" t="s">
        <v>163</v>
      </c>
      <c r="G12" t="s">
        <v>162</v>
      </c>
    </row>
    <row r="13" spans="1:7" x14ac:dyDescent="0.25">
      <c r="B13" t="s">
        <v>167</v>
      </c>
      <c r="C13" t="s">
        <v>166</v>
      </c>
      <c r="F13" t="s">
        <v>165</v>
      </c>
      <c r="G13" t="s">
        <v>164</v>
      </c>
    </row>
    <row r="14" spans="1:7" x14ac:dyDescent="0.25">
      <c r="B14" t="s">
        <v>169</v>
      </c>
      <c r="C14" t="s">
        <v>168</v>
      </c>
      <c r="F14" t="s">
        <v>167</v>
      </c>
      <c r="G14" t="s">
        <v>166</v>
      </c>
    </row>
    <row r="15" spans="1:7" x14ac:dyDescent="0.25">
      <c r="B15" t="s">
        <v>171</v>
      </c>
      <c r="C15" t="s">
        <v>170</v>
      </c>
      <c r="F15" t="s">
        <v>169</v>
      </c>
      <c r="G15" t="s">
        <v>168</v>
      </c>
    </row>
    <row r="16" spans="1:7" x14ac:dyDescent="0.25">
      <c r="B16" t="s">
        <v>173</v>
      </c>
      <c r="C16" t="s">
        <v>172</v>
      </c>
      <c r="F16" t="s">
        <v>171</v>
      </c>
      <c r="G16" t="s">
        <v>170</v>
      </c>
    </row>
    <row r="17" spans="2:7" x14ac:dyDescent="0.25">
      <c r="B17" t="s">
        <v>175</v>
      </c>
      <c r="C17" t="s">
        <v>174</v>
      </c>
      <c r="F17" t="s">
        <v>173</v>
      </c>
      <c r="G17" t="s">
        <v>172</v>
      </c>
    </row>
    <row r="18" spans="2:7" x14ac:dyDescent="0.25">
      <c r="B18" t="s">
        <v>177</v>
      </c>
      <c r="C18" t="s">
        <v>176</v>
      </c>
      <c r="F18" t="s">
        <v>175</v>
      </c>
      <c r="G18" t="s">
        <v>174</v>
      </c>
    </row>
    <row r="19" spans="2:7" x14ac:dyDescent="0.25">
      <c r="B19" t="s">
        <v>179</v>
      </c>
      <c r="C19" t="s">
        <v>178</v>
      </c>
      <c r="F19" t="s">
        <v>177</v>
      </c>
      <c r="G19" t="s">
        <v>176</v>
      </c>
    </row>
    <row r="20" spans="2:7" x14ac:dyDescent="0.25">
      <c r="B20" t="s">
        <v>181</v>
      </c>
      <c r="C20" t="s">
        <v>180</v>
      </c>
      <c r="F20" t="s">
        <v>179</v>
      </c>
      <c r="G20" t="s">
        <v>178</v>
      </c>
    </row>
    <row r="21" spans="2:7" x14ac:dyDescent="0.25">
      <c r="B21" t="s">
        <v>183</v>
      </c>
      <c r="C21" t="s">
        <v>182</v>
      </c>
      <c r="F21" t="s">
        <v>181</v>
      </c>
      <c r="G21" t="s">
        <v>180</v>
      </c>
    </row>
    <row r="22" spans="2:7" x14ac:dyDescent="0.25">
      <c r="B22" t="s">
        <v>185</v>
      </c>
      <c r="C22" t="s">
        <v>184</v>
      </c>
      <c r="F22" t="s">
        <v>183</v>
      </c>
      <c r="G22" t="s">
        <v>182</v>
      </c>
    </row>
    <row r="23" spans="2:7" x14ac:dyDescent="0.25">
      <c r="B23" t="s">
        <v>187</v>
      </c>
      <c r="C23" t="s">
        <v>186</v>
      </c>
      <c r="F23" t="s">
        <v>185</v>
      </c>
      <c r="G23" t="s">
        <v>184</v>
      </c>
    </row>
    <row r="24" spans="2:7" x14ac:dyDescent="0.25">
      <c r="B24" t="s">
        <v>189</v>
      </c>
      <c r="C24" t="s">
        <v>188</v>
      </c>
      <c r="F24" t="s">
        <v>187</v>
      </c>
      <c r="G24" t="s">
        <v>186</v>
      </c>
    </row>
    <row r="25" spans="2:7" x14ac:dyDescent="0.25">
      <c r="B25" t="s">
        <v>191</v>
      </c>
      <c r="C25" t="s">
        <v>190</v>
      </c>
      <c r="F25" t="s">
        <v>189</v>
      </c>
      <c r="G25" t="s">
        <v>188</v>
      </c>
    </row>
    <row r="26" spans="2:7" x14ac:dyDescent="0.25">
      <c r="B26" t="s">
        <v>193</v>
      </c>
      <c r="C26" t="s">
        <v>192</v>
      </c>
      <c r="F26" t="s">
        <v>191</v>
      </c>
      <c r="G26" t="s">
        <v>190</v>
      </c>
    </row>
    <row r="27" spans="2:7" x14ac:dyDescent="0.25">
      <c r="B27" t="s">
        <v>195</v>
      </c>
      <c r="C27" t="s">
        <v>194</v>
      </c>
      <c r="F27" t="s">
        <v>563</v>
      </c>
      <c r="G27" t="s">
        <v>564</v>
      </c>
    </row>
    <row r="28" spans="2:7" x14ac:dyDescent="0.25">
      <c r="B28" t="s">
        <v>197</v>
      </c>
      <c r="C28" t="s">
        <v>196</v>
      </c>
      <c r="F28" t="s">
        <v>193</v>
      </c>
      <c r="G28" t="s">
        <v>192</v>
      </c>
    </row>
    <row r="29" spans="2:7" x14ac:dyDescent="0.25">
      <c r="B29" t="s">
        <v>199</v>
      </c>
      <c r="C29" t="s">
        <v>198</v>
      </c>
      <c r="F29" t="s">
        <v>195</v>
      </c>
      <c r="G29" t="s">
        <v>194</v>
      </c>
    </row>
    <row r="30" spans="2:7" x14ac:dyDescent="0.25">
      <c r="B30" t="s">
        <v>201</v>
      </c>
      <c r="C30" t="s">
        <v>200</v>
      </c>
      <c r="F30" t="s">
        <v>197</v>
      </c>
      <c r="G30" t="s">
        <v>196</v>
      </c>
    </row>
    <row r="31" spans="2:7" x14ac:dyDescent="0.25">
      <c r="B31" t="s">
        <v>203</v>
      </c>
      <c r="C31" t="s">
        <v>202</v>
      </c>
      <c r="F31" t="s">
        <v>199</v>
      </c>
      <c r="G31" t="s">
        <v>198</v>
      </c>
    </row>
    <row r="32" spans="2:7" x14ac:dyDescent="0.25">
      <c r="B32" t="s">
        <v>205</v>
      </c>
      <c r="C32" t="s">
        <v>204</v>
      </c>
      <c r="F32" t="s">
        <v>201</v>
      </c>
      <c r="G32" t="s">
        <v>200</v>
      </c>
    </row>
    <row r="33" spans="2:7" x14ac:dyDescent="0.25">
      <c r="B33" t="s">
        <v>207</v>
      </c>
      <c r="C33" t="s">
        <v>206</v>
      </c>
      <c r="F33" t="s">
        <v>203</v>
      </c>
      <c r="G33" t="s">
        <v>202</v>
      </c>
    </row>
    <row r="34" spans="2:7" x14ac:dyDescent="0.25">
      <c r="B34" t="s">
        <v>209</v>
      </c>
      <c r="C34" t="s">
        <v>208</v>
      </c>
      <c r="F34" t="s">
        <v>205</v>
      </c>
      <c r="G34" t="s">
        <v>204</v>
      </c>
    </row>
    <row r="35" spans="2:7" x14ac:dyDescent="0.25">
      <c r="B35" t="s">
        <v>211</v>
      </c>
      <c r="C35" t="s">
        <v>210</v>
      </c>
      <c r="F35" t="s">
        <v>207</v>
      </c>
      <c r="G35" t="s">
        <v>206</v>
      </c>
    </row>
    <row r="36" spans="2:7" x14ac:dyDescent="0.25">
      <c r="B36" t="s">
        <v>213</v>
      </c>
      <c r="C36" t="s">
        <v>212</v>
      </c>
      <c r="F36" t="s">
        <v>209</v>
      </c>
      <c r="G36" t="s">
        <v>208</v>
      </c>
    </row>
    <row r="37" spans="2:7" x14ac:dyDescent="0.25">
      <c r="B37" t="s">
        <v>215</v>
      </c>
      <c r="C37" t="s">
        <v>214</v>
      </c>
      <c r="F37" t="s">
        <v>211</v>
      </c>
      <c r="G37" t="s">
        <v>210</v>
      </c>
    </row>
    <row r="38" spans="2:7" x14ac:dyDescent="0.25">
      <c r="B38" t="s">
        <v>217</v>
      </c>
      <c r="C38" t="s">
        <v>216</v>
      </c>
      <c r="F38" t="s">
        <v>213</v>
      </c>
      <c r="G38" t="s">
        <v>212</v>
      </c>
    </row>
    <row r="39" spans="2:7" x14ac:dyDescent="0.25">
      <c r="B39" t="s">
        <v>219</v>
      </c>
      <c r="C39" t="s">
        <v>218</v>
      </c>
      <c r="F39" t="s">
        <v>215</v>
      </c>
      <c r="G39" t="s">
        <v>214</v>
      </c>
    </row>
    <row r="40" spans="2:7" x14ac:dyDescent="0.25">
      <c r="B40" t="s">
        <v>221</v>
      </c>
      <c r="C40" t="s">
        <v>220</v>
      </c>
      <c r="F40" t="s">
        <v>217</v>
      </c>
      <c r="G40" t="s">
        <v>216</v>
      </c>
    </row>
    <row r="41" spans="2:7" x14ac:dyDescent="0.25">
      <c r="B41" t="s">
        <v>223</v>
      </c>
      <c r="C41" t="s">
        <v>222</v>
      </c>
      <c r="F41" t="s">
        <v>219</v>
      </c>
      <c r="G41" t="s">
        <v>218</v>
      </c>
    </row>
    <row r="42" spans="2:7" x14ac:dyDescent="0.25">
      <c r="B42" t="s">
        <v>225</v>
      </c>
      <c r="C42" t="s">
        <v>224</v>
      </c>
      <c r="F42" t="s">
        <v>221</v>
      </c>
      <c r="G42" t="s">
        <v>220</v>
      </c>
    </row>
    <row r="43" spans="2:7" x14ac:dyDescent="0.25">
      <c r="B43" t="s">
        <v>227</v>
      </c>
      <c r="C43" t="s">
        <v>226</v>
      </c>
      <c r="F43" t="s">
        <v>223</v>
      </c>
      <c r="G43" t="s">
        <v>222</v>
      </c>
    </row>
    <row r="44" spans="2:7" x14ac:dyDescent="0.25">
      <c r="B44" t="s">
        <v>229</v>
      </c>
      <c r="C44" t="s">
        <v>228</v>
      </c>
      <c r="F44" t="s">
        <v>225</v>
      </c>
      <c r="G44" t="s">
        <v>224</v>
      </c>
    </row>
    <row r="45" spans="2:7" x14ac:dyDescent="0.25">
      <c r="B45" t="s">
        <v>231</v>
      </c>
      <c r="C45" t="s">
        <v>230</v>
      </c>
      <c r="F45" t="s">
        <v>227</v>
      </c>
      <c r="G45" t="s">
        <v>226</v>
      </c>
    </row>
    <row r="46" spans="2:7" x14ac:dyDescent="0.25">
      <c r="B46" t="s">
        <v>233</v>
      </c>
      <c r="C46" t="s">
        <v>232</v>
      </c>
      <c r="F46" t="s">
        <v>565</v>
      </c>
      <c r="G46" t="s">
        <v>566</v>
      </c>
    </row>
    <row r="47" spans="2:7" x14ac:dyDescent="0.25">
      <c r="B47" t="s">
        <v>235</v>
      </c>
      <c r="C47" t="s">
        <v>234</v>
      </c>
      <c r="F47" t="s">
        <v>567</v>
      </c>
      <c r="G47" t="s">
        <v>228</v>
      </c>
    </row>
    <row r="48" spans="2:7" x14ac:dyDescent="0.25">
      <c r="B48" t="s">
        <v>237</v>
      </c>
      <c r="C48" t="s">
        <v>236</v>
      </c>
      <c r="F48" t="s">
        <v>231</v>
      </c>
      <c r="G48" t="s">
        <v>230</v>
      </c>
    </row>
    <row r="49" spans="2:7" x14ac:dyDescent="0.25">
      <c r="B49" t="s">
        <v>239</v>
      </c>
      <c r="C49" t="s">
        <v>238</v>
      </c>
      <c r="F49" t="s">
        <v>233</v>
      </c>
      <c r="G49" t="s">
        <v>232</v>
      </c>
    </row>
    <row r="50" spans="2:7" x14ac:dyDescent="0.25">
      <c r="B50" t="s">
        <v>241</v>
      </c>
      <c r="C50" t="s">
        <v>240</v>
      </c>
      <c r="F50" t="s">
        <v>235</v>
      </c>
      <c r="G50" t="s">
        <v>234</v>
      </c>
    </row>
    <row r="51" spans="2:7" x14ac:dyDescent="0.25">
      <c r="B51" t="s">
        <v>243</v>
      </c>
      <c r="C51" t="s">
        <v>242</v>
      </c>
      <c r="F51" t="s">
        <v>237</v>
      </c>
      <c r="G51" t="s">
        <v>236</v>
      </c>
    </row>
    <row r="52" spans="2:7" x14ac:dyDescent="0.25">
      <c r="B52" t="s">
        <v>245</v>
      </c>
      <c r="C52" t="s">
        <v>244</v>
      </c>
      <c r="F52" t="s">
        <v>239</v>
      </c>
      <c r="G52" t="s">
        <v>238</v>
      </c>
    </row>
    <row r="53" spans="2:7" x14ac:dyDescent="0.25">
      <c r="B53" t="s">
        <v>247</v>
      </c>
      <c r="C53" t="s">
        <v>246</v>
      </c>
      <c r="F53" t="s">
        <v>241</v>
      </c>
      <c r="G53" t="s">
        <v>240</v>
      </c>
    </row>
    <row r="54" spans="2:7" x14ac:dyDescent="0.25">
      <c r="B54" t="s">
        <v>249</v>
      </c>
      <c r="C54" t="s">
        <v>248</v>
      </c>
      <c r="F54" t="s">
        <v>243</v>
      </c>
      <c r="G54" t="s">
        <v>242</v>
      </c>
    </row>
    <row r="55" spans="2:7" x14ac:dyDescent="0.25">
      <c r="B55" t="s">
        <v>251</v>
      </c>
      <c r="C55" t="s">
        <v>250</v>
      </c>
      <c r="F55" t="s">
        <v>245</v>
      </c>
      <c r="G55" t="s">
        <v>244</v>
      </c>
    </row>
    <row r="56" spans="2:7" x14ac:dyDescent="0.25">
      <c r="B56" t="s">
        <v>253</v>
      </c>
      <c r="C56" t="s">
        <v>252</v>
      </c>
      <c r="F56" t="s">
        <v>247</v>
      </c>
      <c r="G56" t="s">
        <v>246</v>
      </c>
    </row>
    <row r="57" spans="2:7" x14ac:dyDescent="0.25">
      <c r="B57" t="s">
        <v>255</v>
      </c>
      <c r="C57" t="s">
        <v>254</v>
      </c>
      <c r="F57" t="s">
        <v>249</v>
      </c>
      <c r="G57" t="s">
        <v>248</v>
      </c>
    </row>
    <row r="58" spans="2:7" x14ac:dyDescent="0.25">
      <c r="B58" t="s">
        <v>257</v>
      </c>
      <c r="C58" t="s">
        <v>256</v>
      </c>
      <c r="F58" t="s">
        <v>251</v>
      </c>
      <c r="G58" t="s">
        <v>250</v>
      </c>
    </row>
    <row r="59" spans="2:7" x14ac:dyDescent="0.25">
      <c r="B59" t="s">
        <v>259</v>
      </c>
      <c r="C59" t="s">
        <v>258</v>
      </c>
      <c r="F59" t="s">
        <v>253</v>
      </c>
      <c r="G59" t="s">
        <v>252</v>
      </c>
    </row>
    <row r="60" spans="2:7" x14ac:dyDescent="0.25">
      <c r="B60" t="s">
        <v>261</v>
      </c>
      <c r="C60" t="s">
        <v>260</v>
      </c>
      <c r="F60" t="s">
        <v>255</v>
      </c>
      <c r="G60" t="s">
        <v>254</v>
      </c>
    </row>
    <row r="61" spans="2:7" x14ac:dyDescent="0.25">
      <c r="B61" t="s">
        <v>263</v>
      </c>
      <c r="C61" t="s">
        <v>262</v>
      </c>
      <c r="F61" t="s">
        <v>257</v>
      </c>
      <c r="G61" t="s">
        <v>256</v>
      </c>
    </row>
    <row r="62" spans="2:7" x14ac:dyDescent="0.25">
      <c r="B62" t="s">
        <v>265</v>
      </c>
      <c r="C62" t="s">
        <v>264</v>
      </c>
      <c r="F62" t="s">
        <v>259</v>
      </c>
      <c r="G62" t="s">
        <v>258</v>
      </c>
    </row>
    <row r="63" spans="2:7" x14ac:dyDescent="0.25">
      <c r="B63" t="s">
        <v>267</v>
      </c>
      <c r="C63" t="s">
        <v>266</v>
      </c>
      <c r="F63" t="s">
        <v>261</v>
      </c>
      <c r="G63" t="s">
        <v>260</v>
      </c>
    </row>
    <row r="64" spans="2:7" x14ac:dyDescent="0.25">
      <c r="B64" t="s">
        <v>269</v>
      </c>
      <c r="C64" t="s">
        <v>268</v>
      </c>
      <c r="F64" t="s">
        <v>263</v>
      </c>
      <c r="G64" t="s">
        <v>262</v>
      </c>
    </row>
    <row r="65" spans="2:7" x14ac:dyDescent="0.25">
      <c r="B65" t="s">
        <v>271</v>
      </c>
      <c r="C65" t="s">
        <v>270</v>
      </c>
      <c r="F65" t="s">
        <v>265</v>
      </c>
      <c r="G65" t="s">
        <v>264</v>
      </c>
    </row>
    <row r="66" spans="2:7" x14ac:dyDescent="0.25">
      <c r="B66" t="s">
        <v>273</v>
      </c>
      <c r="C66" t="s">
        <v>272</v>
      </c>
      <c r="F66" t="s">
        <v>267</v>
      </c>
      <c r="G66" t="s">
        <v>266</v>
      </c>
    </row>
    <row r="67" spans="2:7" x14ac:dyDescent="0.25">
      <c r="B67" t="s">
        <v>275</v>
      </c>
      <c r="C67" t="s">
        <v>274</v>
      </c>
      <c r="F67" t="s">
        <v>271</v>
      </c>
      <c r="G67" t="s">
        <v>270</v>
      </c>
    </row>
    <row r="68" spans="2:7" x14ac:dyDescent="0.25">
      <c r="B68" t="s">
        <v>277</v>
      </c>
      <c r="C68" t="s">
        <v>276</v>
      </c>
      <c r="F68" t="s">
        <v>273</v>
      </c>
      <c r="G68" t="s">
        <v>272</v>
      </c>
    </row>
    <row r="69" spans="2:7" x14ac:dyDescent="0.25">
      <c r="B69" t="s">
        <v>279</v>
      </c>
      <c r="C69" t="s">
        <v>278</v>
      </c>
      <c r="F69" t="s">
        <v>275</v>
      </c>
      <c r="G69" t="s">
        <v>274</v>
      </c>
    </row>
    <row r="70" spans="2:7" x14ac:dyDescent="0.25">
      <c r="B70" t="s">
        <v>281</v>
      </c>
      <c r="C70" t="s">
        <v>280</v>
      </c>
      <c r="F70" t="s">
        <v>277</v>
      </c>
      <c r="G70" t="s">
        <v>276</v>
      </c>
    </row>
    <row r="71" spans="2:7" x14ac:dyDescent="0.25">
      <c r="B71" t="s">
        <v>283</v>
      </c>
      <c r="C71" t="s">
        <v>282</v>
      </c>
      <c r="F71" t="s">
        <v>279</v>
      </c>
      <c r="G71" t="s">
        <v>278</v>
      </c>
    </row>
    <row r="72" spans="2:7" x14ac:dyDescent="0.25">
      <c r="B72" t="s">
        <v>285</v>
      </c>
      <c r="C72" t="s">
        <v>284</v>
      </c>
      <c r="F72" t="s">
        <v>281</v>
      </c>
      <c r="G72" t="s">
        <v>280</v>
      </c>
    </row>
    <row r="73" spans="2:7" x14ac:dyDescent="0.25">
      <c r="B73" t="s">
        <v>287</v>
      </c>
      <c r="C73" t="s">
        <v>286</v>
      </c>
      <c r="F73" t="s">
        <v>568</v>
      </c>
      <c r="G73" t="s">
        <v>569</v>
      </c>
    </row>
    <row r="74" spans="2:7" x14ac:dyDescent="0.25">
      <c r="B74" t="s">
        <v>289</v>
      </c>
      <c r="C74" t="s">
        <v>288</v>
      </c>
      <c r="F74" t="s">
        <v>283</v>
      </c>
      <c r="G74" t="s">
        <v>282</v>
      </c>
    </row>
    <row r="75" spans="2:7" x14ac:dyDescent="0.25">
      <c r="B75" t="s">
        <v>291</v>
      </c>
      <c r="C75" t="s">
        <v>290</v>
      </c>
      <c r="F75" t="s">
        <v>285</v>
      </c>
      <c r="G75" t="s">
        <v>284</v>
      </c>
    </row>
    <row r="76" spans="2:7" x14ac:dyDescent="0.25">
      <c r="B76" t="s">
        <v>293</v>
      </c>
      <c r="C76" t="s">
        <v>292</v>
      </c>
      <c r="F76" t="s">
        <v>287</v>
      </c>
      <c r="G76" t="s">
        <v>286</v>
      </c>
    </row>
    <row r="77" spans="2:7" x14ac:dyDescent="0.25">
      <c r="B77" t="s">
        <v>295</v>
      </c>
      <c r="C77" t="s">
        <v>294</v>
      </c>
      <c r="F77" t="s">
        <v>289</v>
      </c>
      <c r="G77" t="s">
        <v>288</v>
      </c>
    </row>
    <row r="78" spans="2:7" x14ac:dyDescent="0.25">
      <c r="B78" t="s">
        <v>297</v>
      </c>
      <c r="C78" t="s">
        <v>296</v>
      </c>
      <c r="F78" t="s">
        <v>291</v>
      </c>
      <c r="G78" t="s">
        <v>290</v>
      </c>
    </row>
    <row r="79" spans="2:7" x14ac:dyDescent="0.25">
      <c r="B79" t="s">
        <v>299</v>
      </c>
      <c r="C79" t="s">
        <v>298</v>
      </c>
      <c r="F79" t="s">
        <v>293</v>
      </c>
      <c r="G79" t="s">
        <v>292</v>
      </c>
    </row>
    <row r="80" spans="2:7" x14ac:dyDescent="0.25">
      <c r="B80" t="s">
        <v>301</v>
      </c>
      <c r="C80" t="s">
        <v>300</v>
      </c>
      <c r="F80" t="s">
        <v>295</v>
      </c>
      <c r="G80" t="s">
        <v>294</v>
      </c>
    </row>
    <row r="81" spans="2:7" x14ac:dyDescent="0.25">
      <c r="B81" t="s">
        <v>303</v>
      </c>
      <c r="C81" t="s">
        <v>302</v>
      </c>
      <c r="F81" t="s">
        <v>297</v>
      </c>
      <c r="G81" t="s">
        <v>296</v>
      </c>
    </row>
    <row r="82" spans="2:7" x14ac:dyDescent="0.25">
      <c r="B82" t="s">
        <v>305</v>
      </c>
      <c r="C82" t="s">
        <v>304</v>
      </c>
      <c r="F82" t="s">
        <v>299</v>
      </c>
      <c r="G82" t="s">
        <v>298</v>
      </c>
    </row>
    <row r="83" spans="2:7" x14ac:dyDescent="0.25">
      <c r="B83" t="s">
        <v>307</v>
      </c>
      <c r="C83" t="s">
        <v>306</v>
      </c>
      <c r="F83" t="s">
        <v>301</v>
      </c>
      <c r="G83" t="s">
        <v>300</v>
      </c>
    </row>
    <row r="84" spans="2:7" x14ac:dyDescent="0.25">
      <c r="B84" t="s">
        <v>309</v>
      </c>
      <c r="C84" t="s">
        <v>308</v>
      </c>
      <c r="F84" t="s">
        <v>303</v>
      </c>
      <c r="G84" t="s">
        <v>302</v>
      </c>
    </row>
    <row r="85" spans="2:7" x14ac:dyDescent="0.25">
      <c r="B85" t="s">
        <v>311</v>
      </c>
      <c r="C85" t="s">
        <v>310</v>
      </c>
      <c r="F85" t="s">
        <v>305</v>
      </c>
      <c r="G85" t="s">
        <v>304</v>
      </c>
    </row>
    <row r="86" spans="2:7" x14ac:dyDescent="0.25">
      <c r="B86" t="s">
        <v>313</v>
      </c>
      <c r="C86" t="s">
        <v>312</v>
      </c>
      <c r="F86" t="s">
        <v>307</v>
      </c>
      <c r="G86" t="s">
        <v>306</v>
      </c>
    </row>
    <row r="87" spans="2:7" x14ac:dyDescent="0.25">
      <c r="B87" t="s">
        <v>315</v>
      </c>
      <c r="C87" t="s">
        <v>314</v>
      </c>
      <c r="F87" t="s">
        <v>309</v>
      </c>
      <c r="G87" t="s">
        <v>308</v>
      </c>
    </row>
    <row r="88" spans="2:7" x14ac:dyDescent="0.25">
      <c r="B88" t="s">
        <v>317</v>
      </c>
      <c r="C88" t="s">
        <v>316</v>
      </c>
      <c r="F88" t="s">
        <v>311</v>
      </c>
      <c r="G88" t="s">
        <v>310</v>
      </c>
    </row>
    <row r="89" spans="2:7" x14ac:dyDescent="0.25">
      <c r="B89" t="s">
        <v>319</v>
      </c>
      <c r="C89" t="s">
        <v>318</v>
      </c>
      <c r="F89" t="s">
        <v>313</v>
      </c>
      <c r="G89" t="s">
        <v>312</v>
      </c>
    </row>
    <row r="90" spans="2:7" x14ac:dyDescent="0.25">
      <c r="B90" t="s">
        <v>321</v>
      </c>
      <c r="C90" t="s">
        <v>320</v>
      </c>
      <c r="F90" t="s">
        <v>315</v>
      </c>
      <c r="G90" t="s">
        <v>314</v>
      </c>
    </row>
    <row r="91" spans="2:7" x14ac:dyDescent="0.25">
      <c r="B91" t="s">
        <v>323</v>
      </c>
      <c r="C91" t="s">
        <v>322</v>
      </c>
      <c r="F91" t="s">
        <v>317</v>
      </c>
      <c r="G91" t="s">
        <v>316</v>
      </c>
    </row>
    <row r="92" spans="2:7" x14ac:dyDescent="0.25">
      <c r="B92" t="s">
        <v>325</v>
      </c>
      <c r="C92" t="s">
        <v>324</v>
      </c>
      <c r="F92" t="s">
        <v>319</v>
      </c>
      <c r="G92" t="s">
        <v>318</v>
      </c>
    </row>
    <row r="93" spans="2:7" x14ac:dyDescent="0.25">
      <c r="B93" t="s">
        <v>327</v>
      </c>
      <c r="C93" t="s">
        <v>326</v>
      </c>
      <c r="F93" t="s">
        <v>321</v>
      </c>
      <c r="G93" t="s">
        <v>320</v>
      </c>
    </row>
    <row r="94" spans="2:7" x14ac:dyDescent="0.25">
      <c r="B94" t="s">
        <v>329</v>
      </c>
      <c r="C94" t="s">
        <v>328</v>
      </c>
      <c r="F94" t="s">
        <v>323</v>
      </c>
      <c r="G94" t="s">
        <v>322</v>
      </c>
    </row>
    <row r="95" spans="2:7" x14ac:dyDescent="0.25">
      <c r="B95" t="s">
        <v>331</v>
      </c>
      <c r="C95" t="s">
        <v>330</v>
      </c>
      <c r="F95" t="s">
        <v>325</v>
      </c>
      <c r="G95" t="s">
        <v>324</v>
      </c>
    </row>
    <row r="96" spans="2:7" x14ac:dyDescent="0.25">
      <c r="B96" t="s">
        <v>333</v>
      </c>
      <c r="C96" t="s">
        <v>332</v>
      </c>
      <c r="F96" t="s">
        <v>327</v>
      </c>
      <c r="G96" t="s">
        <v>326</v>
      </c>
    </row>
    <row r="97" spans="2:7" x14ac:dyDescent="0.25">
      <c r="B97" t="s">
        <v>335</v>
      </c>
      <c r="C97" t="s">
        <v>334</v>
      </c>
      <c r="F97" t="s">
        <v>329</v>
      </c>
      <c r="G97" t="s">
        <v>328</v>
      </c>
    </row>
    <row r="98" spans="2:7" x14ac:dyDescent="0.25">
      <c r="B98" t="s">
        <v>337</v>
      </c>
      <c r="C98" t="s">
        <v>336</v>
      </c>
      <c r="F98" t="s">
        <v>331</v>
      </c>
      <c r="G98" t="s">
        <v>330</v>
      </c>
    </row>
    <row r="99" spans="2:7" x14ac:dyDescent="0.25">
      <c r="B99" t="s">
        <v>339</v>
      </c>
      <c r="C99" t="s">
        <v>338</v>
      </c>
      <c r="F99" t="s">
        <v>333</v>
      </c>
      <c r="G99" t="s">
        <v>332</v>
      </c>
    </row>
    <row r="100" spans="2:7" x14ac:dyDescent="0.25">
      <c r="B100" t="s">
        <v>341</v>
      </c>
      <c r="C100" t="s">
        <v>340</v>
      </c>
      <c r="F100" t="s">
        <v>335</v>
      </c>
      <c r="G100" t="s">
        <v>334</v>
      </c>
    </row>
    <row r="101" spans="2:7" x14ac:dyDescent="0.25">
      <c r="B101" t="s">
        <v>343</v>
      </c>
      <c r="C101" t="s">
        <v>342</v>
      </c>
      <c r="F101" t="s">
        <v>337</v>
      </c>
      <c r="G101" t="s">
        <v>336</v>
      </c>
    </row>
    <row r="102" spans="2:7" x14ac:dyDescent="0.25">
      <c r="B102" t="s">
        <v>345</v>
      </c>
      <c r="C102" t="s">
        <v>344</v>
      </c>
      <c r="F102" t="s">
        <v>339</v>
      </c>
      <c r="G102" t="s">
        <v>338</v>
      </c>
    </row>
    <row r="103" spans="2:7" x14ac:dyDescent="0.25">
      <c r="B103" t="s">
        <v>347</v>
      </c>
      <c r="C103" t="s">
        <v>346</v>
      </c>
      <c r="F103" t="s">
        <v>341</v>
      </c>
      <c r="G103" t="s">
        <v>340</v>
      </c>
    </row>
    <row r="104" spans="2:7" x14ac:dyDescent="0.25">
      <c r="B104" t="s">
        <v>349</v>
      </c>
      <c r="C104" t="s">
        <v>348</v>
      </c>
      <c r="F104" t="s">
        <v>345</v>
      </c>
      <c r="G104" t="s">
        <v>344</v>
      </c>
    </row>
    <row r="105" spans="2:7" x14ac:dyDescent="0.25">
      <c r="B105" t="s">
        <v>351</v>
      </c>
      <c r="C105" t="s">
        <v>350</v>
      </c>
      <c r="F105" t="s">
        <v>347</v>
      </c>
      <c r="G105" t="s">
        <v>346</v>
      </c>
    </row>
    <row r="106" spans="2:7" x14ac:dyDescent="0.25">
      <c r="B106" t="s">
        <v>353</v>
      </c>
      <c r="C106" t="s">
        <v>352</v>
      </c>
      <c r="F106" t="s">
        <v>349</v>
      </c>
      <c r="G106" t="s">
        <v>348</v>
      </c>
    </row>
    <row r="107" spans="2:7" x14ac:dyDescent="0.25">
      <c r="B107" t="s">
        <v>355</v>
      </c>
      <c r="C107" t="s">
        <v>354</v>
      </c>
      <c r="F107" t="s">
        <v>351</v>
      </c>
      <c r="G107" t="s">
        <v>350</v>
      </c>
    </row>
    <row r="108" spans="2:7" x14ac:dyDescent="0.25">
      <c r="B108" t="s">
        <v>357</v>
      </c>
      <c r="C108" t="s">
        <v>356</v>
      </c>
      <c r="F108" t="s">
        <v>353</v>
      </c>
      <c r="G108" t="s">
        <v>352</v>
      </c>
    </row>
    <row r="109" spans="2:7" x14ac:dyDescent="0.25">
      <c r="B109" t="s">
        <v>359</v>
      </c>
      <c r="C109" t="s">
        <v>358</v>
      </c>
      <c r="F109" t="s">
        <v>355</v>
      </c>
      <c r="G109" t="s">
        <v>354</v>
      </c>
    </row>
    <row r="110" spans="2:7" x14ac:dyDescent="0.25">
      <c r="B110" t="s">
        <v>361</v>
      </c>
      <c r="C110" t="s">
        <v>360</v>
      </c>
      <c r="F110" t="s">
        <v>357</v>
      </c>
      <c r="G110" t="s">
        <v>356</v>
      </c>
    </row>
    <row r="111" spans="2:7" x14ac:dyDescent="0.25">
      <c r="B111" t="s">
        <v>363</v>
      </c>
      <c r="C111" t="s">
        <v>362</v>
      </c>
      <c r="F111" t="s">
        <v>359</v>
      </c>
      <c r="G111" t="s">
        <v>358</v>
      </c>
    </row>
    <row r="112" spans="2:7" x14ac:dyDescent="0.25">
      <c r="B112" t="s">
        <v>365</v>
      </c>
      <c r="C112" t="s">
        <v>364</v>
      </c>
      <c r="F112" t="s">
        <v>361</v>
      </c>
      <c r="G112" t="s">
        <v>360</v>
      </c>
    </row>
    <row r="113" spans="2:7" x14ac:dyDescent="0.25">
      <c r="B113" t="s">
        <v>367</v>
      </c>
      <c r="C113" t="s">
        <v>366</v>
      </c>
      <c r="F113" t="s">
        <v>363</v>
      </c>
      <c r="G113" t="s">
        <v>362</v>
      </c>
    </row>
    <row r="114" spans="2:7" x14ac:dyDescent="0.25">
      <c r="B114" t="s">
        <v>369</v>
      </c>
      <c r="C114" t="s">
        <v>368</v>
      </c>
      <c r="F114" t="s">
        <v>570</v>
      </c>
      <c r="G114" t="s">
        <v>571</v>
      </c>
    </row>
    <row r="115" spans="2:7" x14ac:dyDescent="0.25">
      <c r="B115" t="s">
        <v>371</v>
      </c>
      <c r="C115" t="s">
        <v>370</v>
      </c>
      <c r="F115" t="s">
        <v>367</v>
      </c>
      <c r="G115" t="s">
        <v>366</v>
      </c>
    </row>
    <row r="116" spans="2:7" x14ac:dyDescent="0.25">
      <c r="B116" t="s">
        <v>373</v>
      </c>
      <c r="C116" t="s">
        <v>372</v>
      </c>
      <c r="F116" t="s">
        <v>369</v>
      </c>
      <c r="G116" t="s">
        <v>368</v>
      </c>
    </row>
    <row r="117" spans="2:7" x14ac:dyDescent="0.25">
      <c r="B117" t="s">
        <v>375</v>
      </c>
      <c r="C117" t="s">
        <v>374</v>
      </c>
      <c r="F117" t="s">
        <v>371</v>
      </c>
      <c r="G117" t="s">
        <v>370</v>
      </c>
    </row>
    <row r="118" spans="2:7" x14ac:dyDescent="0.25">
      <c r="B118" t="s">
        <v>377</v>
      </c>
      <c r="C118" t="s">
        <v>376</v>
      </c>
      <c r="F118" t="s">
        <v>373</v>
      </c>
      <c r="G118" t="s">
        <v>372</v>
      </c>
    </row>
    <row r="119" spans="2:7" x14ac:dyDescent="0.25">
      <c r="B119" t="s">
        <v>379</v>
      </c>
      <c r="C119" t="s">
        <v>378</v>
      </c>
      <c r="F119" t="s">
        <v>375</v>
      </c>
      <c r="G119" t="s">
        <v>374</v>
      </c>
    </row>
    <row r="120" spans="2:7" x14ac:dyDescent="0.25">
      <c r="B120" t="s">
        <v>381</v>
      </c>
      <c r="C120" t="s">
        <v>380</v>
      </c>
      <c r="F120" t="s">
        <v>377</v>
      </c>
      <c r="G120" t="s">
        <v>376</v>
      </c>
    </row>
    <row r="121" spans="2:7" x14ac:dyDescent="0.25">
      <c r="B121" t="s">
        <v>383</v>
      </c>
      <c r="C121" t="s">
        <v>382</v>
      </c>
      <c r="F121" t="s">
        <v>379</v>
      </c>
      <c r="G121" t="s">
        <v>378</v>
      </c>
    </row>
    <row r="122" spans="2:7" x14ac:dyDescent="0.25">
      <c r="B122" t="s">
        <v>385</v>
      </c>
      <c r="C122" t="s">
        <v>384</v>
      </c>
      <c r="F122" t="s">
        <v>381</v>
      </c>
      <c r="G122" t="s">
        <v>380</v>
      </c>
    </row>
    <row r="123" spans="2:7" x14ac:dyDescent="0.25">
      <c r="B123" t="s">
        <v>387</v>
      </c>
      <c r="C123" t="s">
        <v>386</v>
      </c>
      <c r="F123" t="s">
        <v>383</v>
      </c>
      <c r="G123" t="s">
        <v>382</v>
      </c>
    </row>
    <row r="124" spans="2:7" x14ac:dyDescent="0.25">
      <c r="B124" t="s">
        <v>389</v>
      </c>
      <c r="C124" t="s">
        <v>388</v>
      </c>
      <c r="F124" t="s">
        <v>385</v>
      </c>
      <c r="G124" t="s">
        <v>384</v>
      </c>
    </row>
    <row r="125" spans="2:7" x14ac:dyDescent="0.25">
      <c r="B125" t="s">
        <v>3</v>
      </c>
      <c r="C125" t="s">
        <v>390</v>
      </c>
      <c r="F125" t="s">
        <v>387</v>
      </c>
      <c r="G125" t="s">
        <v>386</v>
      </c>
    </row>
    <row r="126" spans="2:7" x14ac:dyDescent="0.25">
      <c r="B126" t="s">
        <v>392</v>
      </c>
      <c r="C126" t="s">
        <v>391</v>
      </c>
      <c r="F126" t="s">
        <v>389</v>
      </c>
      <c r="G126" t="s">
        <v>388</v>
      </c>
    </row>
    <row r="127" spans="2:7" x14ac:dyDescent="0.25">
      <c r="B127" t="s">
        <v>394</v>
      </c>
      <c r="C127" t="s">
        <v>393</v>
      </c>
      <c r="F127" t="s">
        <v>3</v>
      </c>
      <c r="G127" t="s">
        <v>390</v>
      </c>
    </row>
    <row r="128" spans="2:7" x14ac:dyDescent="0.25">
      <c r="B128" t="s">
        <v>396</v>
      </c>
      <c r="C128" t="s">
        <v>395</v>
      </c>
      <c r="F128" t="s">
        <v>392</v>
      </c>
      <c r="G128" t="s">
        <v>391</v>
      </c>
    </row>
    <row r="129" spans="2:7" x14ac:dyDescent="0.25">
      <c r="B129" t="s">
        <v>398</v>
      </c>
      <c r="C129" t="s">
        <v>397</v>
      </c>
      <c r="F129" t="s">
        <v>394</v>
      </c>
      <c r="G129" t="s">
        <v>393</v>
      </c>
    </row>
    <row r="130" spans="2:7" x14ac:dyDescent="0.25">
      <c r="B130" t="s">
        <v>400</v>
      </c>
      <c r="C130" t="s">
        <v>399</v>
      </c>
      <c r="F130" t="s">
        <v>396</v>
      </c>
      <c r="G130" t="s">
        <v>395</v>
      </c>
    </row>
    <row r="131" spans="2:7" x14ac:dyDescent="0.25">
      <c r="B131" t="s">
        <v>402</v>
      </c>
      <c r="C131" t="s">
        <v>401</v>
      </c>
      <c r="F131" t="s">
        <v>398</v>
      </c>
      <c r="G131" t="s">
        <v>397</v>
      </c>
    </row>
    <row r="132" spans="2:7" x14ac:dyDescent="0.25">
      <c r="B132" t="s">
        <v>404</v>
      </c>
      <c r="C132" t="s">
        <v>403</v>
      </c>
      <c r="F132" t="s">
        <v>400</v>
      </c>
      <c r="G132" t="s">
        <v>399</v>
      </c>
    </row>
    <row r="133" spans="2:7" x14ac:dyDescent="0.25">
      <c r="B133" t="s">
        <v>406</v>
      </c>
      <c r="C133" t="s">
        <v>405</v>
      </c>
      <c r="F133" t="s">
        <v>402</v>
      </c>
      <c r="G133" t="s">
        <v>401</v>
      </c>
    </row>
    <row r="134" spans="2:7" x14ac:dyDescent="0.25">
      <c r="B134" t="s">
        <v>408</v>
      </c>
      <c r="C134" t="s">
        <v>407</v>
      </c>
      <c r="F134" t="s">
        <v>404</v>
      </c>
      <c r="G134" t="s">
        <v>403</v>
      </c>
    </row>
    <row r="135" spans="2:7" x14ac:dyDescent="0.25">
      <c r="B135" t="s">
        <v>410</v>
      </c>
      <c r="C135" t="s">
        <v>409</v>
      </c>
      <c r="F135" t="s">
        <v>406</v>
      </c>
      <c r="G135" t="s">
        <v>405</v>
      </c>
    </row>
    <row r="136" spans="2:7" x14ac:dyDescent="0.25">
      <c r="B136" t="s">
        <v>412</v>
      </c>
      <c r="C136" t="s">
        <v>411</v>
      </c>
      <c r="F136" t="s">
        <v>408</v>
      </c>
      <c r="G136" t="s">
        <v>407</v>
      </c>
    </row>
    <row r="137" spans="2:7" x14ac:dyDescent="0.25">
      <c r="B137" t="s">
        <v>414</v>
      </c>
      <c r="C137" t="s">
        <v>413</v>
      </c>
      <c r="F137" t="s">
        <v>410</v>
      </c>
      <c r="G137" t="s">
        <v>409</v>
      </c>
    </row>
    <row r="138" spans="2:7" x14ac:dyDescent="0.25">
      <c r="B138" t="s">
        <v>416</v>
      </c>
      <c r="C138" t="s">
        <v>415</v>
      </c>
      <c r="F138" t="s">
        <v>412</v>
      </c>
      <c r="G138" t="s">
        <v>411</v>
      </c>
    </row>
    <row r="139" spans="2:7" x14ac:dyDescent="0.25">
      <c r="B139" t="s">
        <v>418</v>
      </c>
      <c r="C139" t="s">
        <v>417</v>
      </c>
      <c r="F139" t="s">
        <v>414</v>
      </c>
      <c r="G139" t="s">
        <v>413</v>
      </c>
    </row>
    <row r="140" spans="2:7" x14ac:dyDescent="0.25">
      <c r="B140" t="s">
        <v>420</v>
      </c>
      <c r="C140" t="s">
        <v>419</v>
      </c>
      <c r="F140" t="s">
        <v>416</v>
      </c>
      <c r="G140" t="s">
        <v>415</v>
      </c>
    </row>
    <row r="141" spans="2:7" x14ac:dyDescent="0.25">
      <c r="B141" t="s">
        <v>422</v>
      </c>
      <c r="C141" t="s">
        <v>421</v>
      </c>
      <c r="F141" t="s">
        <v>418</v>
      </c>
      <c r="G141" t="s">
        <v>417</v>
      </c>
    </row>
    <row r="142" spans="2:7" x14ac:dyDescent="0.25">
      <c r="B142" t="s">
        <v>424</v>
      </c>
      <c r="C142" t="s">
        <v>423</v>
      </c>
      <c r="F142" t="s">
        <v>420</v>
      </c>
      <c r="G142" t="s">
        <v>419</v>
      </c>
    </row>
    <row r="143" spans="2:7" x14ac:dyDescent="0.25">
      <c r="B143" t="s">
        <v>426</v>
      </c>
      <c r="C143" t="s">
        <v>425</v>
      </c>
      <c r="F143" t="s">
        <v>572</v>
      </c>
      <c r="G143" t="s">
        <v>421</v>
      </c>
    </row>
    <row r="144" spans="2:7" x14ac:dyDescent="0.25">
      <c r="B144" t="s">
        <v>428</v>
      </c>
      <c r="C144" t="s">
        <v>427</v>
      </c>
      <c r="F144" t="s">
        <v>424</v>
      </c>
      <c r="G144" t="s">
        <v>423</v>
      </c>
    </row>
    <row r="145" spans="2:7" x14ac:dyDescent="0.25">
      <c r="B145" t="s">
        <v>430</v>
      </c>
      <c r="C145" t="s">
        <v>429</v>
      </c>
      <c r="F145" t="s">
        <v>426</v>
      </c>
      <c r="G145" t="s">
        <v>425</v>
      </c>
    </row>
    <row r="146" spans="2:7" x14ac:dyDescent="0.25">
      <c r="B146" t="s">
        <v>432</v>
      </c>
      <c r="C146" t="s">
        <v>431</v>
      </c>
      <c r="F146" t="s">
        <v>428</v>
      </c>
      <c r="G146" t="s">
        <v>427</v>
      </c>
    </row>
    <row r="147" spans="2:7" x14ac:dyDescent="0.25">
      <c r="B147" t="s">
        <v>434</v>
      </c>
      <c r="C147" t="s">
        <v>433</v>
      </c>
      <c r="F147" t="s">
        <v>430</v>
      </c>
      <c r="G147" t="s">
        <v>429</v>
      </c>
    </row>
    <row r="148" spans="2:7" x14ac:dyDescent="0.25">
      <c r="B148" t="s">
        <v>436</v>
      </c>
      <c r="C148" t="s">
        <v>435</v>
      </c>
      <c r="F148" t="s">
        <v>432</v>
      </c>
      <c r="G148" t="s">
        <v>431</v>
      </c>
    </row>
    <row r="149" spans="2:7" x14ac:dyDescent="0.25">
      <c r="B149" t="s">
        <v>438</v>
      </c>
      <c r="C149" t="s">
        <v>437</v>
      </c>
      <c r="F149" t="s">
        <v>573</v>
      </c>
      <c r="G149" t="s">
        <v>574</v>
      </c>
    </row>
    <row r="150" spans="2:7" x14ac:dyDescent="0.25">
      <c r="B150" t="s">
        <v>440</v>
      </c>
      <c r="C150" t="s">
        <v>439</v>
      </c>
      <c r="F150" t="s">
        <v>434</v>
      </c>
      <c r="G150" t="s">
        <v>433</v>
      </c>
    </row>
    <row r="151" spans="2:7" x14ac:dyDescent="0.25">
      <c r="B151" t="s">
        <v>442</v>
      </c>
      <c r="C151" t="s">
        <v>441</v>
      </c>
      <c r="F151" t="s">
        <v>436</v>
      </c>
      <c r="G151" t="s">
        <v>435</v>
      </c>
    </row>
    <row r="152" spans="2:7" x14ac:dyDescent="0.25">
      <c r="B152" t="s">
        <v>444</v>
      </c>
      <c r="C152" t="s">
        <v>443</v>
      </c>
      <c r="F152" t="s">
        <v>438</v>
      </c>
      <c r="G152" t="s">
        <v>437</v>
      </c>
    </row>
    <row r="153" spans="2:7" x14ac:dyDescent="0.25">
      <c r="B153" t="s">
        <v>446</v>
      </c>
      <c r="C153" t="s">
        <v>445</v>
      </c>
      <c r="F153" t="s">
        <v>440</v>
      </c>
      <c r="G153" t="s">
        <v>439</v>
      </c>
    </row>
    <row r="154" spans="2:7" x14ac:dyDescent="0.25">
      <c r="B154" t="s">
        <v>448</v>
      </c>
      <c r="C154" t="s">
        <v>447</v>
      </c>
      <c r="F154" t="s">
        <v>442</v>
      </c>
      <c r="G154" t="s">
        <v>441</v>
      </c>
    </row>
    <row r="155" spans="2:7" x14ac:dyDescent="0.25">
      <c r="B155" t="s">
        <v>450</v>
      </c>
      <c r="C155" t="s">
        <v>449</v>
      </c>
      <c r="F155" t="s">
        <v>444</v>
      </c>
      <c r="G155" t="s">
        <v>443</v>
      </c>
    </row>
    <row r="156" spans="2:7" x14ac:dyDescent="0.25">
      <c r="B156" t="s">
        <v>452</v>
      </c>
      <c r="C156" t="s">
        <v>451</v>
      </c>
      <c r="F156" t="s">
        <v>446</v>
      </c>
      <c r="G156" t="s">
        <v>445</v>
      </c>
    </row>
    <row r="157" spans="2:7" x14ac:dyDescent="0.25">
      <c r="B157" t="s">
        <v>454</v>
      </c>
      <c r="C157" t="s">
        <v>453</v>
      </c>
      <c r="F157" t="s">
        <v>448</v>
      </c>
      <c r="G157" t="s">
        <v>447</v>
      </c>
    </row>
    <row r="158" spans="2:7" x14ac:dyDescent="0.25">
      <c r="B158" t="s">
        <v>456</v>
      </c>
      <c r="C158" t="s">
        <v>455</v>
      </c>
      <c r="F158" t="s">
        <v>450</v>
      </c>
      <c r="G158" t="s">
        <v>449</v>
      </c>
    </row>
    <row r="159" spans="2:7" x14ac:dyDescent="0.25">
      <c r="B159" t="s">
        <v>458</v>
      </c>
      <c r="C159" t="s">
        <v>457</v>
      </c>
      <c r="F159" t="s">
        <v>452</v>
      </c>
      <c r="G159" t="s">
        <v>451</v>
      </c>
    </row>
    <row r="160" spans="2:7" x14ac:dyDescent="0.25">
      <c r="B160" t="s">
        <v>460</v>
      </c>
      <c r="C160" t="s">
        <v>459</v>
      </c>
      <c r="F160" t="s">
        <v>575</v>
      </c>
      <c r="G160" t="s">
        <v>268</v>
      </c>
    </row>
    <row r="161" spans="2:7" x14ac:dyDescent="0.25">
      <c r="B161" t="s">
        <v>462</v>
      </c>
      <c r="C161" t="s">
        <v>461</v>
      </c>
      <c r="F161" t="s">
        <v>454</v>
      </c>
      <c r="G161" t="s">
        <v>453</v>
      </c>
    </row>
    <row r="162" spans="2:7" x14ac:dyDescent="0.25">
      <c r="B162" t="s">
        <v>464</v>
      </c>
      <c r="C162" t="s">
        <v>463</v>
      </c>
      <c r="F162" t="s">
        <v>456</v>
      </c>
      <c r="G162" t="s">
        <v>455</v>
      </c>
    </row>
    <row r="163" spans="2:7" x14ac:dyDescent="0.25">
      <c r="B163" t="s">
        <v>466</v>
      </c>
      <c r="C163" t="s">
        <v>465</v>
      </c>
      <c r="F163" t="s">
        <v>458</v>
      </c>
      <c r="G163" t="s">
        <v>457</v>
      </c>
    </row>
    <row r="164" spans="2:7" x14ac:dyDescent="0.25">
      <c r="B164" t="s">
        <v>468</v>
      </c>
      <c r="C164" t="s">
        <v>467</v>
      </c>
      <c r="F164" t="s">
        <v>460</v>
      </c>
      <c r="G164" t="s">
        <v>459</v>
      </c>
    </row>
    <row r="165" spans="2:7" x14ac:dyDescent="0.25">
      <c r="B165" t="s">
        <v>470</v>
      </c>
      <c r="C165" t="s">
        <v>469</v>
      </c>
      <c r="F165" t="s">
        <v>462</v>
      </c>
      <c r="G165" t="s">
        <v>461</v>
      </c>
    </row>
    <row r="166" spans="2:7" x14ac:dyDescent="0.25">
      <c r="B166" t="s">
        <v>472</v>
      </c>
      <c r="C166" t="s">
        <v>471</v>
      </c>
      <c r="F166" t="s">
        <v>464</v>
      </c>
      <c r="G166" t="s">
        <v>463</v>
      </c>
    </row>
    <row r="167" spans="2:7" x14ac:dyDescent="0.25">
      <c r="B167" t="s">
        <v>474</v>
      </c>
      <c r="C167" t="s">
        <v>473</v>
      </c>
      <c r="F167" t="s">
        <v>466</v>
      </c>
      <c r="G167" t="s">
        <v>465</v>
      </c>
    </row>
    <row r="168" spans="2:7" x14ac:dyDescent="0.25">
      <c r="B168" t="s">
        <v>476</v>
      </c>
      <c r="C168" t="s">
        <v>475</v>
      </c>
      <c r="F168" t="s">
        <v>468</v>
      </c>
      <c r="G168" t="s">
        <v>467</v>
      </c>
    </row>
    <row r="169" spans="2:7" x14ac:dyDescent="0.25">
      <c r="B169" t="s">
        <v>478</v>
      </c>
      <c r="C169" t="s">
        <v>477</v>
      </c>
      <c r="F169" t="s">
        <v>470</v>
      </c>
      <c r="G169" t="s">
        <v>469</v>
      </c>
    </row>
    <row r="170" spans="2:7" x14ac:dyDescent="0.25">
      <c r="B170" t="s">
        <v>480</v>
      </c>
      <c r="C170" t="s">
        <v>479</v>
      </c>
      <c r="F170" t="s">
        <v>472</v>
      </c>
      <c r="G170" t="s">
        <v>471</v>
      </c>
    </row>
    <row r="171" spans="2:7" x14ac:dyDescent="0.25">
      <c r="B171" t="s">
        <v>482</v>
      </c>
      <c r="C171" t="s">
        <v>481</v>
      </c>
      <c r="F171" t="s">
        <v>474</v>
      </c>
      <c r="G171" t="s">
        <v>473</v>
      </c>
    </row>
    <row r="172" spans="2:7" x14ac:dyDescent="0.25">
      <c r="B172" t="s">
        <v>484</v>
      </c>
      <c r="C172" t="s">
        <v>483</v>
      </c>
      <c r="F172" t="s">
        <v>476</v>
      </c>
      <c r="G172" t="s">
        <v>475</v>
      </c>
    </row>
    <row r="173" spans="2:7" x14ac:dyDescent="0.25">
      <c r="B173" t="s">
        <v>486</v>
      </c>
      <c r="C173" t="s">
        <v>485</v>
      </c>
      <c r="F173" t="s">
        <v>478</v>
      </c>
      <c r="G173" t="s">
        <v>477</v>
      </c>
    </row>
    <row r="174" spans="2:7" x14ac:dyDescent="0.25">
      <c r="B174" t="s">
        <v>488</v>
      </c>
      <c r="C174" t="s">
        <v>487</v>
      </c>
      <c r="F174" t="s">
        <v>480</v>
      </c>
      <c r="G174" t="s">
        <v>479</v>
      </c>
    </row>
    <row r="175" spans="2:7" x14ac:dyDescent="0.25">
      <c r="B175" t="s">
        <v>490</v>
      </c>
      <c r="C175" t="s">
        <v>489</v>
      </c>
      <c r="F175" t="s">
        <v>576</v>
      </c>
      <c r="G175" t="s">
        <v>342</v>
      </c>
    </row>
    <row r="176" spans="2:7" x14ac:dyDescent="0.25">
      <c r="B176" t="s">
        <v>492</v>
      </c>
      <c r="C176" t="s">
        <v>491</v>
      </c>
      <c r="F176" t="s">
        <v>482</v>
      </c>
      <c r="G176" t="s">
        <v>481</v>
      </c>
    </row>
    <row r="177" spans="2:7" x14ac:dyDescent="0.25">
      <c r="B177" t="s">
        <v>494</v>
      </c>
      <c r="C177" t="s">
        <v>493</v>
      </c>
      <c r="F177" t="s">
        <v>484</v>
      </c>
      <c r="G177" t="s">
        <v>483</v>
      </c>
    </row>
    <row r="178" spans="2:7" x14ac:dyDescent="0.25">
      <c r="B178" t="s">
        <v>496</v>
      </c>
      <c r="C178" t="s">
        <v>495</v>
      </c>
      <c r="F178" t="s">
        <v>486</v>
      </c>
      <c r="G178" t="s">
        <v>485</v>
      </c>
    </row>
    <row r="179" spans="2:7" x14ac:dyDescent="0.25">
      <c r="B179" t="s">
        <v>498</v>
      </c>
      <c r="C179" t="s">
        <v>497</v>
      </c>
      <c r="F179" t="s">
        <v>488</v>
      </c>
      <c r="G179" t="s">
        <v>487</v>
      </c>
    </row>
    <row r="180" spans="2:7" x14ac:dyDescent="0.25">
      <c r="B180" t="s">
        <v>500</v>
      </c>
      <c r="C180" t="s">
        <v>499</v>
      </c>
      <c r="F180" t="s">
        <v>490</v>
      </c>
      <c r="G180" t="s">
        <v>489</v>
      </c>
    </row>
    <row r="181" spans="2:7" x14ac:dyDescent="0.25">
      <c r="B181" t="s">
        <v>502</v>
      </c>
      <c r="C181" t="s">
        <v>501</v>
      </c>
      <c r="F181" t="s">
        <v>492</v>
      </c>
      <c r="G181" t="s">
        <v>491</v>
      </c>
    </row>
    <row r="182" spans="2:7" x14ac:dyDescent="0.25">
      <c r="B182" t="s">
        <v>504</v>
      </c>
      <c r="C182" t="s">
        <v>503</v>
      </c>
      <c r="F182" t="s">
        <v>494</v>
      </c>
      <c r="G182" t="s">
        <v>493</v>
      </c>
    </row>
    <row r="183" spans="2:7" x14ac:dyDescent="0.25">
      <c r="B183" t="s">
        <v>506</v>
      </c>
      <c r="C183" t="s">
        <v>505</v>
      </c>
      <c r="F183" t="s">
        <v>577</v>
      </c>
      <c r="G183" t="s">
        <v>495</v>
      </c>
    </row>
    <row r="184" spans="2:7" x14ac:dyDescent="0.25">
      <c r="B184" t="s">
        <v>508</v>
      </c>
      <c r="C184" t="s">
        <v>507</v>
      </c>
      <c r="F184" t="s">
        <v>498</v>
      </c>
      <c r="G184" t="s">
        <v>497</v>
      </c>
    </row>
    <row r="185" spans="2:7" x14ac:dyDescent="0.25">
      <c r="B185" t="s">
        <v>510</v>
      </c>
      <c r="C185" t="s">
        <v>509</v>
      </c>
      <c r="F185" t="s">
        <v>500</v>
      </c>
      <c r="G185" t="s">
        <v>499</v>
      </c>
    </row>
    <row r="186" spans="2:7" x14ac:dyDescent="0.25">
      <c r="B186" t="s">
        <v>512</v>
      </c>
      <c r="C186" t="s">
        <v>511</v>
      </c>
      <c r="F186" t="s">
        <v>502</v>
      </c>
      <c r="G186" t="s">
        <v>501</v>
      </c>
    </row>
    <row r="187" spans="2:7" x14ac:dyDescent="0.25">
      <c r="B187" t="s">
        <v>514</v>
      </c>
      <c r="C187" t="s">
        <v>513</v>
      </c>
      <c r="F187" t="s">
        <v>504</v>
      </c>
      <c r="G187" t="s">
        <v>503</v>
      </c>
    </row>
    <row r="188" spans="2:7" x14ac:dyDescent="0.25">
      <c r="B188" t="s">
        <v>516</v>
      </c>
      <c r="C188" t="s">
        <v>515</v>
      </c>
      <c r="F188" t="s">
        <v>506</v>
      </c>
      <c r="G188" t="s">
        <v>505</v>
      </c>
    </row>
    <row r="189" spans="2:7" x14ac:dyDescent="0.25">
      <c r="B189" t="s">
        <v>518</v>
      </c>
      <c r="C189" t="s">
        <v>517</v>
      </c>
      <c r="F189" t="s">
        <v>508</v>
      </c>
      <c r="G189" t="s">
        <v>507</v>
      </c>
    </row>
    <row r="190" spans="2:7" x14ac:dyDescent="0.25">
      <c r="B190" t="s">
        <v>520</v>
      </c>
      <c r="C190" t="s">
        <v>519</v>
      </c>
      <c r="F190" t="s">
        <v>510</v>
      </c>
      <c r="G190" t="s">
        <v>509</v>
      </c>
    </row>
    <row r="191" spans="2:7" x14ac:dyDescent="0.25">
      <c r="B191" t="s">
        <v>522</v>
      </c>
      <c r="C191" t="s">
        <v>521</v>
      </c>
      <c r="F191" t="s">
        <v>578</v>
      </c>
      <c r="G191" t="s">
        <v>511</v>
      </c>
    </row>
    <row r="192" spans="2:7" x14ac:dyDescent="0.25">
      <c r="B192" t="s">
        <v>524</v>
      </c>
      <c r="C192" t="s">
        <v>523</v>
      </c>
      <c r="F192" t="s">
        <v>514</v>
      </c>
      <c r="G192" t="s">
        <v>513</v>
      </c>
    </row>
    <row r="193" spans="2:7" x14ac:dyDescent="0.25">
      <c r="B193" t="s">
        <v>526</v>
      </c>
      <c r="C193" t="s">
        <v>525</v>
      </c>
      <c r="F193" t="s">
        <v>516</v>
      </c>
      <c r="G193" t="s">
        <v>515</v>
      </c>
    </row>
    <row r="194" spans="2:7" x14ac:dyDescent="0.25">
      <c r="B194" t="s">
        <v>528</v>
      </c>
      <c r="C194" t="s">
        <v>527</v>
      </c>
      <c r="F194" t="s">
        <v>518</v>
      </c>
      <c r="G194" t="s">
        <v>517</v>
      </c>
    </row>
    <row r="195" spans="2:7" x14ac:dyDescent="0.25">
      <c r="B195" t="s">
        <v>530</v>
      </c>
      <c r="C195" t="s">
        <v>529</v>
      </c>
      <c r="F195" t="s">
        <v>520</v>
      </c>
      <c r="G195" t="s">
        <v>519</v>
      </c>
    </row>
    <row r="196" spans="2:7" x14ac:dyDescent="0.25">
      <c r="B196" t="s">
        <v>532</v>
      </c>
      <c r="C196" t="s">
        <v>531</v>
      </c>
      <c r="F196" t="s">
        <v>522</v>
      </c>
      <c r="G196" t="s">
        <v>521</v>
      </c>
    </row>
    <row r="197" spans="2:7" x14ac:dyDescent="0.25">
      <c r="B197" t="s">
        <v>534</v>
      </c>
      <c r="C197" t="s">
        <v>533</v>
      </c>
      <c r="F197" t="s">
        <v>524</v>
      </c>
      <c r="G197" t="s">
        <v>523</v>
      </c>
    </row>
    <row r="198" spans="2:7" x14ac:dyDescent="0.25">
      <c r="B198" t="s">
        <v>536</v>
      </c>
      <c r="C198" t="s">
        <v>535</v>
      </c>
      <c r="F198" t="s">
        <v>526</v>
      </c>
      <c r="G198" t="s">
        <v>525</v>
      </c>
    </row>
    <row r="199" spans="2:7" x14ac:dyDescent="0.25">
      <c r="B199" t="s">
        <v>538</v>
      </c>
      <c r="C199" t="s">
        <v>537</v>
      </c>
      <c r="F199" t="s">
        <v>528</v>
      </c>
      <c r="G199" t="s">
        <v>527</v>
      </c>
    </row>
    <row r="200" spans="2:7" x14ac:dyDescent="0.25">
      <c r="B200" t="s">
        <v>540</v>
      </c>
      <c r="C200" t="s">
        <v>539</v>
      </c>
      <c r="F200" t="s">
        <v>530</v>
      </c>
      <c r="G200" t="s">
        <v>529</v>
      </c>
    </row>
    <row r="201" spans="2:7" x14ac:dyDescent="0.25">
      <c r="B201" t="s">
        <v>542</v>
      </c>
      <c r="C201" t="s">
        <v>541</v>
      </c>
      <c r="F201" t="s">
        <v>532</v>
      </c>
      <c r="G201" t="s">
        <v>531</v>
      </c>
    </row>
    <row r="202" spans="2:7" x14ac:dyDescent="0.25">
      <c r="B202" t="s">
        <v>544</v>
      </c>
      <c r="C202" t="s">
        <v>543</v>
      </c>
      <c r="F202" t="s">
        <v>534</v>
      </c>
      <c r="G202" t="s">
        <v>533</v>
      </c>
    </row>
    <row r="203" spans="2:7" x14ac:dyDescent="0.25">
      <c r="B203" t="s">
        <v>546</v>
      </c>
      <c r="C203" t="s">
        <v>545</v>
      </c>
      <c r="F203" t="s">
        <v>536</v>
      </c>
      <c r="G203" t="s">
        <v>535</v>
      </c>
    </row>
    <row r="204" spans="2:7" x14ac:dyDescent="0.25">
      <c r="B204" t="s">
        <v>548</v>
      </c>
      <c r="C204" t="s">
        <v>547</v>
      </c>
      <c r="F204" t="s">
        <v>538</v>
      </c>
      <c r="G204" t="s">
        <v>537</v>
      </c>
    </row>
    <row r="205" spans="2:7" x14ac:dyDescent="0.25">
      <c r="B205" t="s">
        <v>550</v>
      </c>
      <c r="C205" t="s">
        <v>549</v>
      </c>
      <c r="F205" t="s">
        <v>540</v>
      </c>
      <c r="G205" t="s">
        <v>539</v>
      </c>
    </row>
    <row r="206" spans="2:7" x14ac:dyDescent="0.25">
      <c r="B206" t="s">
        <v>552</v>
      </c>
      <c r="C206" t="s">
        <v>551</v>
      </c>
      <c r="F206" t="s">
        <v>542</v>
      </c>
      <c r="G206" t="s">
        <v>541</v>
      </c>
    </row>
    <row r="207" spans="2:7" x14ac:dyDescent="0.25">
      <c r="B207" t="s">
        <v>554</v>
      </c>
      <c r="C207" t="s">
        <v>553</v>
      </c>
      <c r="F207" t="s">
        <v>544</v>
      </c>
      <c r="G207" t="s">
        <v>543</v>
      </c>
    </row>
    <row r="208" spans="2:7" x14ac:dyDescent="0.25">
      <c r="F208" t="s">
        <v>546</v>
      </c>
      <c r="G208" t="s">
        <v>545</v>
      </c>
    </row>
    <row r="209" spans="2:7" x14ac:dyDescent="0.25">
      <c r="B209" s="227"/>
      <c r="F209" t="s">
        <v>548</v>
      </c>
      <c r="G209" t="s">
        <v>547</v>
      </c>
    </row>
    <row r="210" spans="2:7" x14ac:dyDescent="0.25">
      <c r="F210" t="s">
        <v>550</v>
      </c>
      <c r="G210" t="s">
        <v>549</v>
      </c>
    </row>
    <row r="211" spans="2:7" x14ac:dyDescent="0.25">
      <c r="B211" s="227"/>
      <c r="F211" t="s">
        <v>579</v>
      </c>
      <c r="G211" t="s">
        <v>580</v>
      </c>
    </row>
    <row r="212" spans="2:7" x14ac:dyDescent="0.25">
      <c r="F212" t="s">
        <v>552</v>
      </c>
      <c r="G212" t="s">
        <v>551</v>
      </c>
    </row>
    <row r="213" spans="2:7" x14ac:dyDescent="0.25">
      <c r="F213" t="s">
        <v>554</v>
      </c>
      <c r="G213" t="s">
        <v>553</v>
      </c>
    </row>
  </sheetData>
  <sortState xmlns:xlrd2="http://schemas.microsoft.com/office/spreadsheetml/2017/richdata2" ref="B3:C207">
    <sortCondition ref="B3:B207"/>
  </sortState>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C0AED7C910BB4B9A725F234066EAB4" ma:contentTypeVersion="13" ma:contentTypeDescription="Create a new document." ma:contentTypeScope="" ma:versionID="00b11660ec0407c112ff50bb901d9d0d">
  <xsd:schema xmlns:xsd="http://www.w3.org/2001/XMLSchema" xmlns:xs="http://www.w3.org/2001/XMLSchema" xmlns:p="http://schemas.microsoft.com/office/2006/metadata/properties" xmlns:ns2="4b516e70-79dc-4739-afd4-53ec8f691560" xmlns:ns3="eab7c220-8e05-4d2e-b9a2-2f5c70c287d6" targetNamespace="http://schemas.microsoft.com/office/2006/metadata/properties" ma:root="true" ma:fieldsID="f9c9b7593849787f9c31f6b9ccf3a97e" ns2:_="" ns3:_="">
    <xsd:import namespace="4b516e70-79dc-4739-afd4-53ec8f691560"/>
    <xsd:import namespace="eab7c220-8e05-4d2e-b9a2-2f5c70c287d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516e70-79dc-4739-afd4-53ec8f6915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f498c215-db77-46a5-90c5-97344132cbc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b7c220-8e05-4d2e-b9a2-2f5c70c287d6"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a0125fa-03d4-408d-bb1b-457fd09aabc9}" ma:internalName="TaxCatchAll" ma:showField="CatchAllData" ma:web="eab7c220-8e05-4d2e-b9a2-2f5c70c287d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516e70-79dc-4739-afd4-53ec8f691560">
      <Terms xmlns="http://schemas.microsoft.com/office/infopath/2007/PartnerControls"/>
    </lcf76f155ced4ddcb4097134ff3c332f>
    <TaxCatchAll xmlns="eab7c220-8e05-4d2e-b9a2-2f5c70c287d6" xsi:nil="true"/>
  </documentManagement>
</p:properties>
</file>

<file path=customXml/itemProps1.xml><?xml version="1.0" encoding="utf-8"?>
<ds:datastoreItem xmlns:ds="http://schemas.openxmlformats.org/officeDocument/2006/customXml" ds:itemID="{26C74DBA-81D5-4A36-B7E9-8F2D9EBC82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516e70-79dc-4739-afd4-53ec8f691560"/>
    <ds:schemaRef ds:uri="eab7c220-8e05-4d2e-b9a2-2f5c70c287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84F3CB-81AD-4302-B5BD-3BEC7AF66358}">
  <ds:schemaRefs>
    <ds:schemaRef ds:uri="http://schemas.microsoft.com/sharepoint/v3/contenttype/forms"/>
  </ds:schemaRefs>
</ds:datastoreItem>
</file>

<file path=customXml/itemProps3.xml><?xml version="1.0" encoding="utf-8"?>
<ds:datastoreItem xmlns:ds="http://schemas.openxmlformats.org/officeDocument/2006/customXml" ds:itemID="{73FAC194-D755-4829-85B5-B5304B8B98D1}">
  <ds:schemaRefs>
    <ds:schemaRef ds:uri="http://purl.org/dc/elements/1.1/"/>
    <ds:schemaRef ds:uri="4b516e70-79dc-4739-afd4-53ec8f691560"/>
    <ds:schemaRef ds:uri="http://purl.org/dc/terms/"/>
    <ds:schemaRef ds:uri="http://schemas.microsoft.com/office/infopath/2007/PartnerControls"/>
    <ds:schemaRef ds:uri="http://purl.org/dc/dcmitype/"/>
    <ds:schemaRef ds:uri="http://www.w3.org/XML/1998/namespace"/>
    <ds:schemaRef ds:uri="http://schemas.microsoft.com/office/2006/metadata/properties"/>
    <ds:schemaRef ds:uri="http://schemas.microsoft.com/office/2006/documentManagement/types"/>
    <ds:schemaRef ds:uri="http://schemas.openxmlformats.org/package/2006/metadata/core-properties"/>
    <ds:schemaRef ds:uri="eab7c220-8e05-4d2e-b9a2-2f5c70c287d6"/>
  </ds:schemaRefs>
</ds:datastoreItem>
</file>

<file path=docMetadata/LabelInfo.xml><?xml version="1.0" encoding="utf-8"?>
<clbl:labelList xmlns:clbl="http://schemas.microsoft.com/office/2020/mipLabelMetadata">
  <clbl:label id="{03159e92-72c6-4b23-a64a-af50e790adbf}" enabled="0" method="" siteId="{03159e92-72c6-4b23-a64a-af50e790adbf}" removed="1"/>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5</vt:i4>
      </vt:variant>
    </vt:vector>
  </HeadingPairs>
  <TitlesOfParts>
    <vt:vector size="5" baseType="lpstr">
      <vt:lpstr>Declaration</vt:lpstr>
      <vt:lpstr>Daily Forecast</vt:lpstr>
      <vt:lpstr>Summary Sheet</vt:lpstr>
      <vt:lpstr>Minimum cash balance</vt:lpstr>
      <vt:lpstr>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Clough, Annette</dc:creator>
  <cp:keywords/>
  <dc:description/>
  <cp:lastModifiedBy>David, Eirian (RTH) OUH</cp:lastModifiedBy>
  <cp:revision/>
  <dcterms:created xsi:type="dcterms:W3CDTF">2022-10-18T12:19:17Z</dcterms:created>
  <dcterms:modified xsi:type="dcterms:W3CDTF">2025-10-07T10:14:56Z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0x010100F8C0AED7C910BB4B9A725F234066EAB4</vt:lpwstr>
  </property>
  <property fmtid="{D5CDD505-2E9C-101B-9397-08002B2CF9AE}" pid="3" name="MediaServiceImageTags">
    <vt:lpwstr/>
  </property>
  <property fmtid="{D5CDD505-2E9C-101B-9397-08002B2CF9AE}" pid="4" name="SV_QUERY_LIST_4F35BF76-6C0D-4D9B-82B2-816C12CF3733">
    <vt:lpwstr>empty_477D106A-C0D6-4607-AEBD-E2C9D60EA279</vt:lpwstr>
  </property>
  <property fmtid="{D5CDD505-2E9C-101B-9397-08002B2CF9AE}" pid="5" name="SV_HIDDEN_GRID_QUERY_LIST_4F35BF76-6C0D-4D9B-82B2-816C12CF3733">
    <vt:lpwstr>empty_477D106A-C0D6-4607-AEBD-E2C9D60EA279</vt:lpwstr>
  </property>
</Properties>
</file>